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1760" windowHeight="5115" tabRatio="944" activeTab="0"/>
  </bookViews>
  <sheets>
    <sheet name="도로현황(위임)" sheetId="1" r:id="rId1"/>
    <sheet name="도로현황(농어촌제외)" sheetId="2" r:id="rId2"/>
    <sheet name="읍면별도로연장" sheetId="3" r:id="rId3"/>
    <sheet name="읍면별포장연장 (2)" sheetId="4" r:id="rId4"/>
    <sheet name="읍면별포장연장(삭제)" sheetId="5" r:id="rId5"/>
    <sheet name="농어촌도로현황(총괄)" sheetId="6" r:id="rId6"/>
    <sheet name="농어촌도노선별현황" sheetId="7" r:id="rId7"/>
    <sheet name="읍면별" sheetId="8" r:id="rId8"/>
    <sheet name="읍면간연장" sheetId="9" r:id="rId9"/>
  </sheets>
  <definedNames>
    <definedName name="_xlnm.Print_Area" localSheetId="3">'읍면별포장연장 (2)'!$A$1:$N$30</definedName>
    <definedName name="_xlnm.Print_Area" localSheetId="4">'읍면별포장연장(삭제)'!$A$1:$N$26</definedName>
    <definedName name="_xlnm.Print_Titles" localSheetId="7">'읍면별'!$1:$5</definedName>
  </definedNames>
  <calcPr fullCalcOnLoad="1"/>
</workbook>
</file>

<file path=xl/sharedStrings.xml><?xml version="1.0" encoding="utf-8"?>
<sst xmlns="http://schemas.openxmlformats.org/spreadsheetml/2006/main" count="753" uniqueCount="369">
  <si>
    <t>노선명</t>
  </si>
  <si>
    <t>노선번호</t>
  </si>
  <si>
    <t>묘천~묘천</t>
  </si>
  <si>
    <t>죽동~학정</t>
  </si>
  <si>
    <t>장선~대평</t>
  </si>
  <si>
    <t>장선~신기</t>
  </si>
  <si>
    <t>학정~장선</t>
  </si>
  <si>
    <t>장선~장선</t>
  </si>
  <si>
    <t>대평~대평</t>
  </si>
  <si>
    <t>신리~대평</t>
  </si>
  <si>
    <t>죽동~월봉</t>
  </si>
  <si>
    <t>구원~구원</t>
  </si>
  <si>
    <t>장선~동산</t>
  </si>
  <si>
    <t>대평~신리</t>
  </si>
  <si>
    <t>구원~서계</t>
  </si>
  <si>
    <t>미산~승법</t>
  </si>
  <si>
    <t>오지~승법</t>
  </si>
  <si>
    <t>봉조~봉조</t>
  </si>
  <si>
    <t>구성~명산</t>
  </si>
  <si>
    <t>오지~오지</t>
  </si>
  <si>
    <t>침곡~침곡</t>
  </si>
  <si>
    <t>송정~송정</t>
  </si>
  <si>
    <t>승법~오지</t>
  </si>
  <si>
    <t>원등~월경</t>
  </si>
  <si>
    <t>근촌~근촌</t>
  </si>
  <si>
    <t>청계~노동</t>
  </si>
  <si>
    <t>경악~금계</t>
  </si>
  <si>
    <t>의암~의암</t>
  </si>
  <si>
    <t>청계~농소</t>
  </si>
  <si>
    <t>노동~노동</t>
  </si>
  <si>
    <t>원등~원등</t>
  </si>
  <si>
    <t>금반~금반</t>
  </si>
  <si>
    <t>괴소~금반</t>
  </si>
  <si>
    <t>금반~노동</t>
  </si>
  <si>
    <t>수산~수산</t>
  </si>
  <si>
    <t>농소~의암</t>
  </si>
  <si>
    <t>석곡~죽산</t>
  </si>
  <si>
    <t>덕흥~덕흥</t>
  </si>
  <si>
    <t>연반~연반</t>
  </si>
  <si>
    <t>연반~당월</t>
  </si>
  <si>
    <t>당월~당월</t>
  </si>
  <si>
    <t>유정~구봉</t>
  </si>
  <si>
    <t>연반~방송</t>
  </si>
  <si>
    <t>염곡~염곡</t>
  </si>
  <si>
    <t>유정~유정</t>
  </si>
  <si>
    <t>방송~방송</t>
  </si>
  <si>
    <t>당월~방송</t>
  </si>
  <si>
    <t>목사동면</t>
  </si>
  <si>
    <t>평리~죽정</t>
  </si>
  <si>
    <t>죽정~죽정</t>
  </si>
  <si>
    <t>대곡~대곡</t>
  </si>
  <si>
    <t>죽정~신전</t>
  </si>
  <si>
    <t>공북~공북</t>
  </si>
  <si>
    <t>평리~평리</t>
  </si>
  <si>
    <t>동암~신전</t>
  </si>
  <si>
    <t>용봉~용봉</t>
  </si>
  <si>
    <t>용사~구룡</t>
  </si>
  <si>
    <t>평리~죽림</t>
  </si>
  <si>
    <t>수곡~수곡</t>
  </si>
  <si>
    <t>하한~하한</t>
  </si>
  <si>
    <t>유봉~유봉</t>
  </si>
  <si>
    <t>원달~원달</t>
  </si>
  <si>
    <t>태평~태평</t>
  </si>
  <si>
    <t>연화~연화</t>
  </si>
  <si>
    <t>조사~조사</t>
  </si>
  <si>
    <t>남양~남양</t>
  </si>
  <si>
    <t>봉정~봉정</t>
  </si>
  <si>
    <t>화양~화양</t>
  </si>
  <si>
    <t>삼태~삼태</t>
  </si>
  <si>
    <t>당동~당동</t>
  </si>
  <si>
    <t>목동~고달</t>
  </si>
  <si>
    <t>뇌죽~대사</t>
  </si>
  <si>
    <t>백곡~백곡</t>
  </si>
  <si>
    <t>호곡~호곡</t>
  </si>
  <si>
    <t>두가~두가</t>
  </si>
  <si>
    <t>뇌죽~고달</t>
  </si>
  <si>
    <t>대사~백곡</t>
  </si>
  <si>
    <t>뇌죽~뇌죽</t>
  </si>
  <si>
    <t>율사~죽림</t>
  </si>
  <si>
    <t>합강~합강</t>
  </si>
  <si>
    <t>리문~황산</t>
  </si>
  <si>
    <t>무창~소룡</t>
  </si>
  <si>
    <t>율사~설옥</t>
  </si>
  <si>
    <t>수리~소룡</t>
  </si>
  <si>
    <t>리문~리문</t>
  </si>
  <si>
    <t>죽림~옥과</t>
  </si>
  <si>
    <t>주산~주산</t>
  </si>
  <si>
    <t>무창~수리</t>
  </si>
  <si>
    <t>무창~죽림</t>
  </si>
  <si>
    <t>설옥~설옥</t>
  </si>
  <si>
    <t>주산~죽림</t>
  </si>
  <si>
    <t>수리~무창</t>
  </si>
  <si>
    <t>수리~수리</t>
  </si>
  <si>
    <t>삼오~창정</t>
  </si>
  <si>
    <t>창정~송전</t>
  </si>
  <si>
    <t>만수~서봉</t>
  </si>
  <si>
    <t>금산~매월</t>
  </si>
  <si>
    <t>삼오~입석</t>
  </si>
  <si>
    <t>매월~약천</t>
  </si>
  <si>
    <t>서봉~송전</t>
  </si>
  <si>
    <t>입석~입석</t>
  </si>
  <si>
    <t>매월~매월</t>
  </si>
  <si>
    <t>약천~약천</t>
  </si>
  <si>
    <t>만수~입석</t>
  </si>
  <si>
    <t>제월~제월</t>
  </si>
  <si>
    <t>송전~송전</t>
  </si>
  <si>
    <t>메월~매월</t>
  </si>
  <si>
    <t>창정~삼오</t>
  </si>
  <si>
    <t>송전~창정</t>
  </si>
  <si>
    <t>서봉~서봉</t>
  </si>
  <si>
    <t>삼오~삼오</t>
  </si>
  <si>
    <t>산정~마전</t>
  </si>
  <si>
    <t>괴정~대명</t>
  </si>
  <si>
    <t>괴정~괴정</t>
  </si>
  <si>
    <t>가정~마전</t>
  </si>
  <si>
    <t>남양~평장</t>
  </si>
  <si>
    <t>평장~평장</t>
  </si>
  <si>
    <t>송강~운교</t>
  </si>
  <si>
    <t>마전~마전</t>
  </si>
  <si>
    <t>송강~평장</t>
  </si>
  <si>
    <t>현정~현정</t>
  </si>
  <si>
    <t>칠봉~운교</t>
  </si>
  <si>
    <t>봉동~가곡</t>
  </si>
  <si>
    <t>봉동~율천</t>
  </si>
  <si>
    <t>청단~청단</t>
  </si>
  <si>
    <t>선세~선세</t>
  </si>
  <si>
    <t>가곡~가곡</t>
  </si>
  <si>
    <t>조양~조양</t>
  </si>
  <si>
    <t>운곡~운곡</t>
  </si>
  <si>
    <t>연화~가곡</t>
  </si>
  <si>
    <t>봉동~봉동</t>
  </si>
  <si>
    <t>구  분</t>
  </si>
  <si>
    <t>도로구간</t>
  </si>
  <si>
    <t>기점</t>
  </si>
  <si>
    <t>종점</t>
  </si>
  <si>
    <t>읍면</t>
  </si>
  <si>
    <t>리</t>
  </si>
  <si>
    <t>도로연장</t>
  </si>
  <si>
    <t>계</t>
  </si>
  <si>
    <t>포장</t>
  </si>
  <si>
    <t>미포장</t>
  </si>
  <si>
    <t>포장율</t>
  </si>
  <si>
    <t>비고</t>
  </si>
  <si>
    <t>[</t>
  </si>
  <si>
    <t>]</t>
  </si>
  <si>
    <t>곡성읍</t>
  </si>
  <si>
    <t>오곡면</t>
  </si>
  <si>
    <t>삼기면</t>
  </si>
  <si>
    <t>석곡면</t>
  </si>
  <si>
    <t>죽곡면</t>
  </si>
  <si>
    <t>고달면</t>
  </si>
  <si>
    <t>옥과면</t>
  </si>
  <si>
    <t>입면</t>
  </si>
  <si>
    <t>겸면</t>
  </si>
  <si>
    <t>오산면</t>
  </si>
  <si>
    <t>농  어  촌  도  로  현  황</t>
  </si>
  <si>
    <t>합  계</t>
  </si>
  <si>
    <t>소  계</t>
  </si>
  <si>
    <t>죽동~서계</t>
  </si>
  <si>
    <t>읍내~학정</t>
  </si>
  <si>
    <t>범계~동암</t>
  </si>
  <si>
    <t>고치~고치</t>
  </si>
  <si>
    <t>삼기면</t>
  </si>
  <si>
    <t>도 로 별</t>
  </si>
  <si>
    <t>노 선 명</t>
  </si>
  <si>
    <t>총연장</t>
  </si>
  <si>
    <t>포장연장</t>
  </si>
  <si>
    <t>포장율
( % )</t>
  </si>
  <si>
    <t>고속도로</t>
  </si>
  <si>
    <t>3호</t>
  </si>
  <si>
    <t>호남고속도로</t>
  </si>
  <si>
    <t>소  계</t>
  </si>
  <si>
    <t>여천~용인선</t>
  </si>
  <si>
    <t xml:space="preserve">     18호</t>
  </si>
  <si>
    <t>진도~구례선</t>
  </si>
  <si>
    <t xml:space="preserve">     27호</t>
  </si>
  <si>
    <t>고흥~군산선</t>
  </si>
  <si>
    <t xml:space="preserve">     15호</t>
  </si>
  <si>
    <t>고흥~담양선</t>
  </si>
  <si>
    <t>지 방 도</t>
  </si>
  <si>
    <t>2개 노선</t>
  </si>
  <si>
    <t>11개 노선</t>
  </si>
  <si>
    <t xml:space="preserve"> 1 호</t>
  </si>
  <si>
    <t>월봉~매월선</t>
  </si>
  <si>
    <t xml:space="preserve"> 2 호</t>
  </si>
  <si>
    <t>압록~신기선</t>
  </si>
  <si>
    <t xml:space="preserve"> 3 호</t>
  </si>
  <si>
    <t>석곡~근촌선</t>
  </si>
  <si>
    <t xml:space="preserve"> 4 호</t>
  </si>
  <si>
    <t>석곡~평리선</t>
  </si>
  <si>
    <t xml:space="preserve"> 5 호</t>
  </si>
  <si>
    <t>신기~공북선</t>
  </si>
  <si>
    <t xml:space="preserve"> 6 호</t>
  </si>
  <si>
    <t xml:space="preserve"> 8 호</t>
  </si>
  <si>
    <t>죽림~합강선</t>
  </si>
  <si>
    <t xml:space="preserve"> 9 호</t>
  </si>
  <si>
    <t>가정~대사선</t>
  </si>
  <si>
    <t>11 호</t>
  </si>
  <si>
    <t>능파~연화선</t>
  </si>
  <si>
    <t>12 호</t>
  </si>
  <si>
    <t>평리~하한선</t>
  </si>
  <si>
    <t>13 호</t>
  </si>
  <si>
    <t>농어촌도로</t>
  </si>
  <si>
    <t>5개 노선</t>
  </si>
  <si>
    <t>읍  면  별  도  로  연  장</t>
  </si>
  <si>
    <t>도 로 명</t>
  </si>
  <si>
    <t>계</t>
  </si>
  <si>
    <t>곡  성</t>
  </si>
  <si>
    <t>오  곡</t>
  </si>
  <si>
    <t>삼  기</t>
  </si>
  <si>
    <t>석  곡</t>
  </si>
  <si>
    <t>목사동</t>
  </si>
  <si>
    <t>죽  곡</t>
  </si>
  <si>
    <t>고  달</t>
  </si>
  <si>
    <t>옥  과</t>
  </si>
  <si>
    <t xml:space="preserve">입 </t>
  </si>
  <si>
    <t>겸</t>
  </si>
  <si>
    <t>오  산</t>
  </si>
  <si>
    <t xml:space="preserve">  3 호</t>
  </si>
  <si>
    <t>일반국도</t>
  </si>
  <si>
    <t xml:space="preserve"> 17 호</t>
  </si>
  <si>
    <t xml:space="preserve"> 18 호</t>
  </si>
  <si>
    <t xml:space="preserve"> 27 호</t>
  </si>
  <si>
    <t xml:space="preserve"> 15 호</t>
  </si>
  <si>
    <t xml:space="preserve"> 60 호</t>
  </si>
  <si>
    <t>840 호</t>
  </si>
  <si>
    <t>군    도</t>
  </si>
  <si>
    <t xml:space="preserve">  1 호</t>
  </si>
  <si>
    <t xml:space="preserve">  2 호</t>
  </si>
  <si>
    <t xml:space="preserve">  4 호</t>
  </si>
  <si>
    <t xml:space="preserve">  5 호</t>
  </si>
  <si>
    <t xml:space="preserve">  6 호</t>
  </si>
  <si>
    <t xml:space="preserve">  8 호</t>
  </si>
  <si>
    <t xml:space="preserve">  9 호</t>
  </si>
  <si>
    <t xml:space="preserve"> 11 호</t>
  </si>
  <si>
    <t xml:space="preserve"> 12 호</t>
  </si>
  <si>
    <t xml:space="preserve"> 13 호</t>
  </si>
  <si>
    <t>곡성</t>
  </si>
  <si>
    <t>오곡</t>
  </si>
  <si>
    <t>삼기</t>
  </si>
  <si>
    <t>석곡</t>
  </si>
  <si>
    <t>목사동</t>
  </si>
  <si>
    <t>죽곡</t>
  </si>
  <si>
    <t>고달</t>
  </si>
  <si>
    <t>옥과</t>
  </si>
  <si>
    <t>입</t>
  </si>
  <si>
    <t>겸</t>
  </si>
  <si>
    <t>오산</t>
  </si>
  <si>
    <t>도   로   현   황</t>
  </si>
  <si>
    <t>노선번호</t>
  </si>
  <si>
    <t>미포장
연  장</t>
  </si>
  <si>
    <t>총       계</t>
  </si>
  <si>
    <t>25 호</t>
  </si>
  <si>
    <t>국    도</t>
  </si>
  <si>
    <t>계</t>
  </si>
  <si>
    <t>일반국도</t>
  </si>
  <si>
    <t>3개 노선</t>
  </si>
  <si>
    <t>13 호</t>
  </si>
  <si>
    <t>완도~금산선</t>
  </si>
  <si>
    <t>17 호</t>
  </si>
  <si>
    <t>27 호</t>
  </si>
  <si>
    <t>위임국도</t>
  </si>
  <si>
    <t>소  계</t>
  </si>
  <si>
    <t>15 호</t>
  </si>
  <si>
    <t>18 호</t>
  </si>
  <si>
    <t>60 호</t>
  </si>
  <si>
    <t>무안~기장선</t>
  </si>
  <si>
    <t>840 호</t>
  </si>
  <si>
    <t>광양~입면선</t>
  </si>
  <si>
    <t>군    도</t>
  </si>
  <si>
    <t>단사~만수선</t>
  </si>
  <si>
    <t>송전~합강선</t>
  </si>
  <si>
    <t>184개 노선</t>
  </si>
  <si>
    <t>면도</t>
  </si>
  <si>
    <t>7개 노선</t>
  </si>
  <si>
    <t>리도</t>
  </si>
  <si>
    <t>66개 노선</t>
  </si>
  <si>
    <t>농도</t>
  </si>
  <si>
    <t>111개 노선</t>
  </si>
  <si>
    <t xml:space="preserve">  2014. 6. 30현재</t>
  </si>
  <si>
    <t>일
반
국
도</t>
  </si>
  <si>
    <t>5개 노선</t>
  </si>
  <si>
    <t>국도 13호</t>
  </si>
  <si>
    <t>완도~금산선</t>
  </si>
  <si>
    <t xml:space="preserve">     17호</t>
  </si>
  <si>
    <t xml:space="preserve">    60호</t>
  </si>
  <si>
    <t>무안~기장선</t>
  </si>
  <si>
    <t xml:space="preserve">   840호</t>
  </si>
  <si>
    <t>광양~입면선</t>
  </si>
  <si>
    <t>군
도</t>
  </si>
  <si>
    <t>단사~만수선</t>
  </si>
  <si>
    <t>송전~합강선</t>
  </si>
  <si>
    <t>고속국도</t>
  </si>
  <si>
    <t xml:space="preserve"> 13 호</t>
  </si>
  <si>
    <t xml:space="preserve">  8 호</t>
  </si>
  <si>
    <t xml:space="preserve">  9 호</t>
  </si>
  <si>
    <t xml:space="preserve"> 11 호</t>
  </si>
  <si>
    <t xml:space="preserve"> 12 호</t>
  </si>
  <si>
    <t xml:space="preserve"> 13 호</t>
  </si>
  <si>
    <t>농    어    촌     도    로    현    황</t>
  </si>
  <si>
    <t>(단위 : ㎞)</t>
  </si>
  <si>
    <t>읍면별</t>
  </si>
  <si>
    <t>계</t>
  </si>
  <si>
    <t>면    도</t>
  </si>
  <si>
    <t>리       도</t>
  </si>
  <si>
    <t>농     도</t>
  </si>
  <si>
    <t>노선
수</t>
  </si>
  <si>
    <t>연  장</t>
  </si>
  <si>
    <t>포장</t>
  </si>
  <si>
    <t>미포장</t>
  </si>
  <si>
    <t>포장율</t>
  </si>
  <si>
    <t>곡 성 읍</t>
  </si>
  <si>
    <t>오 곡 면</t>
  </si>
  <si>
    <t>삼 기 면</t>
  </si>
  <si>
    <t>석 곡 면</t>
  </si>
  <si>
    <t>목사동면</t>
  </si>
  <si>
    <t>죽 곡 면</t>
  </si>
  <si>
    <t>고 달 면</t>
  </si>
  <si>
    <t>옥 과 면</t>
  </si>
  <si>
    <t>입    면</t>
  </si>
  <si>
    <t>겸    면</t>
  </si>
  <si>
    <t>오 산 면</t>
  </si>
  <si>
    <t>邑 · 面 間 距 離 表 (㎞)</t>
  </si>
  <si>
    <t xml:space="preserve">  2016. 01. 01.현재</t>
  </si>
  <si>
    <t>코드</t>
  </si>
  <si>
    <t>읍면별</t>
  </si>
  <si>
    <t>노선명</t>
  </si>
  <si>
    <t>노선번호</t>
  </si>
  <si>
    <t>총연장</t>
  </si>
  <si>
    <t>포장</t>
  </si>
  <si>
    <t>미포장</t>
  </si>
  <si>
    <t>포장율</t>
  </si>
  <si>
    <t>목사동면</t>
  </si>
  <si>
    <t>평리~수곡</t>
  </si>
  <si>
    <t>용사~수곡</t>
  </si>
  <si>
    <t>연  장</t>
  </si>
  <si>
    <t>포장율</t>
  </si>
  <si>
    <t>읍  면  별  포  장  연  장</t>
  </si>
  <si>
    <t xml:space="preserve">  2016. 01. 01현재</t>
  </si>
  <si>
    <t>읍  면  별  포  장  연  장 - 삭제</t>
  </si>
  <si>
    <t>합    계</t>
  </si>
  <si>
    <t xml:space="preserve">  2018. 01. 01.현재</t>
  </si>
  <si>
    <t>곡성읍</t>
  </si>
  <si>
    <t>묘천~묘천</t>
  </si>
  <si>
    <t>죽동~서계</t>
  </si>
  <si>
    <t>죽동~학정</t>
  </si>
  <si>
    <t>장선~대평</t>
  </si>
  <si>
    <t>장선~신기</t>
  </si>
  <si>
    <t>학정~장선</t>
  </si>
  <si>
    <t>읍내~학정</t>
  </si>
  <si>
    <t>장선~장선</t>
  </si>
  <si>
    <t>대평~대평</t>
  </si>
  <si>
    <t>신리~대평</t>
  </si>
  <si>
    <t>죽동~월봉</t>
  </si>
  <si>
    <t>구원~구원</t>
  </si>
  <si>
    <t>장선~동산</t>
  </si>
  <si>
    <t>대평~신리</t>
  </si>
  <si>
    <t>구원~서계</t>
  </si>
  <si>
    <t>2개노선</t>
  </si>
  <si>
    <t>5개노선</t>
  </si>
  <si>
    <t>12개노선</t>
  </si>
  <si>
    <t>19개노선</t>
  </si>
  <si>
    <t>장선~오곡~압록</t>
  </si>
  <si>
    <t>주산~겸면~삼기~석곡</t>
  </si>
  <si>
    <t>연화~옥과외곽~입면~종방</t>
  </si>
  <si>
    <t>연화~오산~선세</t>
  </si>
  <si>
    <t>목사동 신전~죽곡~압록</t>
  </si>
  <si>
    <t>삼기삼거리~곡성외곽~대평~고달~상백</t>
  </si>
  <si>
    <t>입면 창정~매월~제월~청계동~낙동원~오곡~구성~신풍~태안교~동계~원달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</si>
</sst>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 "/>
    <numFmt numFmtId="185" formatCode="0.000"/>
    <numFmt numFmtId="186" formatCode="0.0000"/>
    <numFmt numFmtId="187" formatCode="#,##0_);[Red]\(#,##0\)"/>
    <numFmt numFmtId="188" formatCode="#,##0.000_);[Red]\(#,##0.000\)"/>
    <numFmt numFmtId="189" formatCode="_-* #,##0.000_-;\-* #,##0.000_-;_-* &quot;-&quot;???_-;_-@_-"/>
    <numFmt numFmtId="190" formatCode="0.0"/>
    <numFmt numFmtId="191" formatCode="#,##0.0_);[Red]\(#,##0.0\)"/>
    <numFmt numFmtId="192" formatCode="0.000_ "/>
    <numFmt numFmtId="193" formatCode="0.00_ "/>
    <numFmt numFmtId="194" formatCode="0.0_ "/>
    <numFmt numFmtId="195" formatCode="_-&quot;₩&quot;* #,##0.0_-;\-&quot;₩&quot;* #,##0.0_-;_-&quot;₩&quot;* &quot;-&quot;?_-;_-@_-"/>
    <numFmt numFmtId="196" formatCode="_-* #,##0.0_-;\-* #,##0.0_-;_-* &quot;-&quot;?_-;_-@_-"/>
    <numFmt numFmtId="197" formatCode="_-* #,##0_-;\-* #,##0_-;_-* &quot;-&quot;?_-;_-@_-"/>
    <numFmt numFmtId="198" formatCode="0_ "/>
    <numFmt numFmtId="199" formatCode="#,##0_);\(#,##0\)"/>
    <numFmt numFmtId="200" formatCode="0.0000_);[Red]\(0.0000\)"/>
    <numFmt numFmtId="201" formatCode="0.000_);[Red]\(0.000\)"/>
    <numFmt numFmtId="202" formatCode="#,##0_ "/>
    <numFmt numFmtId="203" formatCode="0.00_);[Red]\(0.00\)"/>
    <numFmt numFmtId="204" formatCode="0.0_);[Red]\(0.0\)"/>
    <numFmt numFmtId="205" formatCode="0_);[Red]\(0\)"/>
    <numFmt numFmtId="206" formatCode="#,##0.0"/>
    <numFmt numFmtId="207" formatCode="#,##0.000"/>
    <numFmt numFmtId="208" formatCode="#,##0.0_ "/>
    <numFmt numFmtId="209" formatCode="#,##0.00_ "/>
    <numFmt numFmtId="210" formatCode="#,##0.0000_ "/>
    <numFmt numFmtId="211" formatCode="#,##0.00000_ "/>
    <numFmt numFmtId="212" formatCode="#,##0.000000_ "/>
    <numFmt numFmtId="213" formatCode="#,##0.0000000_ "/>
    <numFmt numFmtId="214" formatCode="#,##0.00000000_ "/>
    <numFmt numFmtId="215" formatCode="#,##0.000000000_ "/>
    <numFmt numFmtId="216" formatCode="#,##0.0000000000_ "/>
    <numFmt numFmtId="217" formatCode="#,##0.00000000000_ "/>
    <numFmt numFmtId="218" formatCode="#,##0.000000000000_ "/>
    <numFmt numFmtId="219" formatCode="#,##0.0000000000000_ "/>
    <numFmt numFmtId="220" formatCode="#,##0.00000000000000_ "/>
    <numFmt numFmtId="221" formatCode="_(* #,##0.0_);_(* \(#,##0.0\);_(* &quot;-&quot;_);_(@_)"/>
    <numFmt numFmtId="222" formatCode="_-* #,##0.00_-;\-* #,##0.00_-;_-* &quot;-&quot;?_-;_-@_-"/>
    <numFmt numFmtId="223" formatCode="#,##0.00_);[Red]\(#,##0.00\)"/>
    <numFmt numFmtId="224" formatCode="#,##0.0000"/>
    <numFmt numFmtId="225" formatCode="#,##0.00000"/>
    <numFmt numFmtId="226" formatCode="_(* #,##0.00_);_(* \(#,##0.00\);_(* &quot;-&quot;_);_(@_)"/>
  </numFmts>
  <fonts count="6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바탕체"/>
      <family val="1"/>
    </font>
    <font>
      <sz val="12"/>
      <name val="바탕체"/>
      <family val="1"/>
    </font>
    <font>
      <sz val="10"/>
      <name val="돋움"/>
      <family val="3"/>
    </font>
    <font>
      <sz val="8"/>
      <name val="돋움"/>
      <family val="3"/>
    </font>
    <font>
      <b/>
      <sz val="28"/>
      <name val="바탕체"/>
      <family val="1"/>
    </font>
    <font>
      <b/>
      <sz val="24"/>
      <name val="맑은 고딕"/>
      <family val="3"/>
    </font>
    <font>
      <sz val="12"/>
      <name val="맑은 고딕"/>
      <family val="3"/>
    </font>
    <font>
      <sz val="14"/>
      <name val="맑은 고딕"/>
      <family val="3"/>
    </font>
    <font>
      <b/>
      <sz val="32"/>
      <name val="맑은 고딕"/>
      <family val="3"/>
    </font>
    <font>
      <sz val="12"/>
      <color indexed="12"/>
      <name val="맑은 고딕"/>
      <family val="3"/>
    </font>
    <font>
      <sz val="11"/>
      <name val="맑은 고딕"/>
      <family val="3"/>
    </font>
    <font>
      <b/>
      <sz val="28"/>
      <name val="맑은 고딕"/>
      <family val="3"/>
    </font>
    <font>
      <b/>
      <sz val="25"/>
      <name val="맑은 고딕"/>
      <family val="3"/>
    </font>
    <font>
      <sz val="13"/>
      <name val="맑은 고딕"/>
      <family val="3"/>
    </font>
    <font>
      <b/>
      <sz val="20"/>
      <name val="맑은 고딕"/>
      <family val="3"/>
    </font>
    <font>
      <sz val="13"/>
      <color indexed="12"/>
      <name val="맑은 고딕"/>
      <family val="3"/>
    </font>
    <font>
      <b/>
      <sz val="12"/>
      <name val="맑은 고딕"/>
      <family val="3"/>
    </font>
    <font>
      <b/>
      <sz val="22"/>
      <name val="맑은 고딕"/>
      <family val="3"/>
    </font>
    <font>
      <b/>
      <sz val="12"/>
      <color indexed="1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맑은 고딕"/>
      <family val="3"/>
    </font>
    <font>
      <b/>
      <sz val="28"/>
      <color indexed="10"/>
      <name val="맑은 고딕"/>
      <family val="3"/>
    </font>
    <font>
      <sz val="14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sz val="13"/>
      <name val="Calibri"/>
      <family val="3"/>
    </font>
    <font>
      <sz val="14"/>
      <name val="Calibri"/>
      <family val="3"/>
    </font>
    <font>
      <sz val="12"/>
      <color rgb="FFFF0000"/>
      <name val="맑은 고딕"/>
      <family val="3"/>
    </font>
    <font>
      <b/>
      <sz val="28"/>
      <color rgb="FFFF0000"/>
      <name val="맑은 고딕"/>
      <family val="3"/>
    </font>
    <font>
      <sz val="14"/>
      <color rgb="FFFF0000"/>
      <name val="맑은 고딕"/>
      <family val="3"/>
    </font>
    <font>
      <b/>
      <sz val="2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>
      <alignment/>
      <protection/>
    </xf>
  </cellStyleXfs>
  <cellXfs count="312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33" borderId="15" xfId="0" applyFont="1" applyFill="1" applyBorder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207" fontId="61" fillId="33" borderId="15" xfId="0" applyNumberFormat="1" applyFont="1" applyFill="1" applyBorder="1" applyAlignment="1">
      <alignment horizontal="right" vertical="center"/>
    </xf>
    <xf numFmtId="206" fontId="61" fillId="33" borderId="16" xfId="0" applyNumberFormat="1" applyFont="1" applyFill="1" applyBorder="1" applyAlignment="1">
      <alignment horizontal="right" vertical="center"/>
    </xf>
    <xf numFmtId="0" fontId="61" fillId="0" borderId="17" xfId="0" applyFont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4" fontId="61" fillId="33" borderId="18" xfId="0" applyNumberFormat="1" applyFont="1" applyFill="1" applyBorder="1" applyAlignment="1">
      <alignment horizontal="right" vertical="center"/>
    </xf>
    <xf numFmtId="206" fontId="61" fillId="33" borderId="18" xfId="0" applyNumberFormat="1" applyFont="1" applyFill="1" applyBorder="1" applyAlignment="1">
      <alignment horizontal="right" vertical="center"/>
    </xf>
    <xf numFmtId="3" fontId="61" fillId="33" borderId="16" xfId="0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/>
    </xf>
    <xf numFmtId="207" fontId="61" fillId="33" borderId="18" xfId="0" applyNumberFormat="1" applyFont="1" applyFill="1" applyBorder="1" applyAlignment="1">
      <alignment horizontal="right" vertical="center"/>
    </xf>
    <xf numFmtId="0" fontId="61" fillId="0" borderId="18" xfId="0" applyFont="1" applyFill="1" applyBorder="1" applyAlignment="1">
      <alignment horizontal="center" vertical="center"/>
    </xf>
    <xf numFmtId="207" fontId="61" fillId="0" borderId="18" xfId="0" applyNumberFormat="1" applyFont="1" applyFill="1" applyBorder="1" applyAlignment="1">
      <alignment horizontal="right" vertical="center"/>
    </xf>
    <xf numFmtId="206" fontId="61" fillId="0" borderId="16" xfId="0" applyNumberFormat="1" applyFont="1" applyFill="1" applyBorder="1" applyAlignment="1">
      <alignment horizontal="right" vertical="center"/>
    </xf>
    <xf numFmtId="0" fontId="61" fillId="0" borderId="18" xfId="0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right" vertical="center"/>
    </xf>
    <xf numFmtId="4" fontId="61" fillId="0" borderId="18" xfId="0" applyNumberFormat="1" applyFont="1" applyFill="1" applyBorder="1" applyAlignment="1">
      <alignment horizontal="right" vertical="center"/>
    </xf>
    <xf numFmtId="206" fontId="61" fillId="0" borderId="18" xfId="0" applyNumberFormat="1" applyFont="1" applyBorder="1" applyAlignment="1">
      <alignment horizontal="right" vertical="center"/>
    </xf>
    <xf numFmtId="3" fontId="61" fillId="0" borderId="16" xfId="0" applyNumberFormat="1" applyFont="1" applyBorder="1" applyAlignment="1">
      <alignment horizontal="right" vertical="center"/>
    </xf>
    <xf numFmtId="207" fontId="61" fillId="0" borderId="18" xfId="0" applyNumberFormat="1" applyFont="1" applyBorder="1" applyAlignment="1">
      <alignment horizontal="right" vertical="center"/>
    </xf>
    <xf numFmtId="49" fontId="61" fillId="0" borderId="18" xfId="0" applyNumberFormat="1" applyFont="1" applyBorder="1" applyAlignment="1">
      <alignment horizontal="center" vertical="center"/>
    </xf>
    <xf numFmtId="206" fontId="61" fillId="0" borderId="18" xfId="0" applyNumberFormat="1" applyFont="1" applyFill="1" applyBorder="1" applyAlignment="1">
      <alignment horizontal="right" vertical="center"/>
    </xf>
    <xf numFmtId="49" fontId="61" fillId="33" borderId="18" xfId="0" applyNumberFormat="1" applyFont="1" applyFill="1" applyBorder="1" applyAlignment="1">
      <alignment horizontal="center" vertical="center"/>
    </xf>
    <xf numFmtId="206" fontId="61" fillId="0" borderId="16" xfId="0" applyNumberFormat="1" applyFont="1" applyBorder="1" applyAlignment="1">
      <alignment horizontal="right" vertical="center"/>
    </xf>
    <xf numFmtId="0" fontId="61" fillId="0" borderId="20" xfId="0" applyFont="1" applyBorder="1" applyAlignment="1">
      <alignment horizontal="center" vertical="center"/>
    </xf>
    <xf numFmtId="206" fontId="61" fillId="0" borderId="20" xfId="0" applyNumberFormat="1" applyFont="1" applyBorder="1" applyAlignment="1">
      <alignment horizontal="right" vertical="center"/>
    </xf>
    <xf numFmtId="206" fontId="61" fillId="0" borderId="21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192" fontId="62" fillId="0" borderId="0" xfId="0" applyNumberFormat="1" applyFont="1" applyAlignment="1">
      <alignment vertical="center"/>
    </xf>
    <xf numFmtId="194" fontId="62" fillId="0" borderId="0" xfId="0" applyNumberFormat="1" applyFont="1" applyAlignment="1">
      <alignment vertical="center"/>
    </xf>
    <xf numFmtId="190" fontId="62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34" borderId="15" xfId="0" applyFont="1" applyFill="1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207" fontId="11" fillId="34" borderId="15" xfId="0" applyNumberFormat="1" applyFont="1" applyFill="1" applyBorder="1" applyAlignment="1">
      <alignment horizontal="right" vertical="center"/>
    </xf>
    <xf numFmtId="4" fontId="11" fillId="34" borderId="15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4" fontId="11" fillId="34" borderId="18" xfId="0" applyNumberFormat="1" applyFont="1" applyFill="1" applyBorder="1" applyAlignment="1">
      <alignment horizontal="right" vertical="center"/>
    </xf>
    <xf numFmtId="206" fontId="11" fillId="34" borderId="18" xfId="0" applyNumberFormat="1" applyFont="1" applyFill="1" applyBorder="1" applyAlignment="1">
      <alignment horizontal="right" vertical="center"/>
    </xf>
    <xf numFmtId="3" fontId="11" fillId="34" borderId="16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center" vertical="center"/>
    </xf>
    <xf numFmtId="207" fontId="11" fillId="33" borderId="18" xfId="0" applyNumberFormat="1" applyFont="1" applyFill="1" applyBorder="1" applyAlignment="1">
      <alignment horizontal="right" vertical="center"/>
    </xf>
    <xf numFmtId="206" fontId="11" fillId="33" borderId="18" xfId="0" applyNumberFormat="1" applyFont="1" applyFill="1" applyBorder="1" applyAlignment="1">
      <alignment horizontal="right" vertical="center"/>
    </xf>
    <xf numFmtId="206" fontId="11" fillId="33" borderId="1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207" fontId="11" fillId="0" borderId="18" xfId="0" applyNumberFormat="1" applyFont="1" applyFill="1" applyBorder="1" applyAlignment="1">
      <alignment horizontal="right" vertical="center"/>
    </xf>
    <xf numFmtId="206" fontId="11" fillId="0" borderId="18" xfId="0" applyNumberFormat="1" applyFont="1" applyFill="1" applyBorder="1" applyAlignment="1">
      <alignment horizontal="right" vertical="center"/>
    </xf>
    <xf numFmtId="206" fontId="11" fillId="0" borderId="16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right" vertical="center"/>
    </xf>
    <xf numFmtId="206" fontId="11" fillId="0" borderId="18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207" fontId="11" fillId="0" borderId="18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34" borderId="18" xfId="0" applyNumberFormat="1" applyFont="1" applyFill="1" applyBorder="1" applyAlignment="1">
      <alignment horizontal="center" vertical="center"/>
    </xf>
    <xf numFmtId="206" fontId="11" fillId="34" borderId="16" xfId="0" applyNumberFormat="1" applyFont="1" applyFill="1" applyBorder="1" applyAlignment="1">
      <alignment horizontal="right" vertical="center"/>
    </xf>
    <xf numFmtId="206" fontId="11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206" fontId="11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92" fontId="11" fillId="0" borderId="0" xfId="0" applyNumberFormat="1" applyFont="1" applyAlignment="1">
      <alignment vertical="center"/>
    </xf>
    <xf numFmtId="194" fontId="11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63" applyFont="1" applyAlignment="1">
      <alignment horizontal="centerContinuous"/>
      <protection/>
    </xf>
    <xf numFmtId="0" fontId="9" fillId="0" borderId="0" xfId="63" applyFont="1">
      <alignment/>
      <protection/>
    </xf>
    <xf numFmtId="0" fontId="10" fillId="0" borderId="0" xfId="63" applyFont="1" applyAlignment="1">
      <alignment horizontal="center" vertical="center"/>
      <protection/>
    </xf>
    <xf numFmtId="207" fontId="10" fillId="0" borderId="0" xfId="63" applyNumberFormat="1" applyFont="1" applyAlignment="1">
      <alignment horizontal="center" vertical="center"/>
      <protection/>
    </xf>
    <xf numFmtId="0" fontId="10" fillId="0" borderId="10" xfId="63" applyFont="1" applyBorder="1" applyAlignment="1">
      <alignment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23" xfId="63" applyFont="1" applyBorder="1" applyAlignment="1">
      <alignment horizontal="center"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10" fillId="0" borderId="18" xfId="63" applyFont="1" applyBorder="1" applyAlignment="1">
      <alignment horizontal="center" vertical="center"/>
      <protection/>
    </xf>
    <xf numFmtId="207" fontId="10" fillId="0" borderId="18" xfId="63" applyNumberFormat="1" applyFont="1" applyBorder="1" applyAlignment="1">
      <alignment horizontal="right" vertical="center"/>
      <protection/>
    </xf>
    <xf numFmtId="207" fontId="10" fillId="0" borderId="16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Alignment="1">
      <alignment horizontal="center" vertical="center"/>
      <protection/>
    </xf>
    <xf numFmtId="207" fontId="13" fillId="0" borderId="18" xfId="63" applyNumberFormat="1" applyFont="1" applyBorder="1" applyAlignment="1">
      <alignment horizontal="right" vertical="center"/>
      <protection/>
    </xf>
    <xf numFmtId="207" fontId="13" fillId="0" borderId="16" xfId="63" applyNumberFormat="1" applyFont="1" applyBorder="1" applyAlignment="1">
      <alignment horizontal="right" vertical="center"/>
      <protection/>
    </xf>
    <xf numFmtId="0" fontId="10" fillId="0" borderId="20" xfId="63" applyFont="1" applyBorder="1" applyAlignment="1">
      <alignment horizontal="center" vertical="center"/>
      <protection/>
    </xf>
    <xf numFmtId="207" fontId="10" fillId="0" borderId="20" xfId="63" applyNumberFormat="1" applyFont="1" applyBorder="1" applyAlignment="1">
      <alignment horizontal="right" vertical="center"/>
      <protection/>
    </xf>
    <xf numFmtId="207" fontId="13" fillId="0" borderId="20" xfId="63" applyNumberFormat="1" applyFont="1" applyBorder="1" applyAlignment="1">
      <alignment horizontal="right" vertical="center"/>
      <protection/>
    </xf>
    <xf numFmtId="207" fontId="13" fillId="0" borderId="21" xfId="63" applyNumberFormat="1" applyFont="1" applyBorder="1" applyAlignment="1">
      <alignment horizontal="right" vertical="center"/>
      <protection/>
    </xf>
    <xf numFmtId="184" fontId="14" fillId="0" borderId="0" xfId="63" applyNumberFormat="1" applyFont="1">
      <alignment/>
      <protection/>
    </xf>
    <xf numFmtId="0" fontId="14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211" fontId="10" fillId="0" borderId="0" xfId="63" applyNumberFormat="1" applyFont="1" applyAlignment="1">
      <alignment horizontal="center" vertical="center"/>
      <protection/>
    </xf>
    <xf numFmtId="202" fontId="10" fillId="0" borderId="0" xfId="63" applyNumberFormat="1" applyFont="1" applyAlignment="1">
      <alignment horizontal="center" vertical="center"/>
      <protection/>
    </xf>
    <xf numFmtId="209" fontId="10" fillId="0" borderId="0" xfId="63" applyNumberFormat="1" applyFont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206" fontId="10" fillId="0" borderId="0" xfId="63" applyNumberFormat="1" applyFont="1" applyFill="1" applyBorder="1" applyAlignment="1">
      <alignment horizontal="right" vertical="center"/>
      <protection/>
    </xf>
    <xf numFmtId="202" fontId="10" fillId="35" borderId="18" xfId="63" applyNumberFormat="1" applyFont="1" applyFill="1" applyBorder="1" applyAlignment="1">
      <alignment horizontal="center" vertical="center"/>
      <protection/>
    </xf>
    <xf numFmtId="206" fontId="10" fillId="35" borderId="18" xfId="63" applyNumberFormat="1" applyFont="1" applyFill="1" applyBorder="1" applyAlignment="1">
      <alignment horizontal="right" vertical="center"/>
      <protection/>
    </xf>
    <xf numFmtId="206" fontId="10" fillId="35" borderId="16" xfId="63" applyNumberFormat="1" applyFont="1" applyFill="1" applyBorder="1" applyAlignment="1">
      <alignment horizontal="right" vertical="center"/>
      <protection/>
    </xf>
    <xf numFmtId="0" fontId="10" fillId="0" borderId="17" xfId="63" applyFont="1" applyFill="1" applyBorder="1" applyAlignment="1">
      <alignment vertical="center"/>
      <protection/>
    </xf>
    <xf numFmtId="3" fontId="10" fillId="0" borderId="18" xfId="63" applyNumberFormat="1" applyFont="1" applyFill="1" applyBorder="1" applyAlignment="1">
      <alignment horizontal="center" vertical="center"/>
      <protection/>
    </xf>
    <xf numFmtId="206" fontId="10" fillId="0" borderId="18" xfId="63" applyNumberFormat="1" applyFont="1" applyFill="1" applyBorder="1" applyAlignment="1">
      <alignment horizontal="right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202" fontId="10" fillId="35" borderId="20" xfId="63" applyNumberFormat="1" applyFont="1" applyFill="1" applyBorder="1" applyAlignment="1">
      <alignment horizontal="center" vertical="center"/>
      <protection/>
    </xf>
    <xf numFmtId="206" fontId="10" fillId="35" borderId="20" xfId="63" applyNumberFormat="1" applyFont="1" applyFill="1" applyBorder="1" applyAlignment="1">
      <alignment horizontal="right" vertical="center"/>
      <protection/>
    </xf>
    <xf numFmtId="3" fontId="10" fillId="0" borderId="20" xfId="63" applyNumberFormat="1" applyFont="1" applyFill="1" applyBorder="1" applyAlignment="1">
      <alignment horizontal="center" vertical="center"/>
      <protection/>
    </xf>
    <xf numFmtId="206" fontId="10" fillId="0" borderId="20" xfId="63" applyNumberFormat="1" applyFont="1" applyFill="1" applyBorder="1" applyAlignment="1">
      <alignment horizontal="right" vertical="center"/>
      <protection/>
    </xf>
    <xf numFmtId="206" fontId="10" fillId="35" borderId="21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206" fontId="10" fillId="0" borderId="0" xfId="63" applyNumberFormat="1" applyFont="1" applyFill="1" applyBorder="1" applyAlignment="1">
      <alignment vertical="center"/>
      <protection/>
    </xf>
    <xf numFmtId="208" fontId="10" fillId="0" borderId="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horizontal="left"/>
    </xf>
    <xf numFmtId="0" fontId="10" fillId="0" borderId="0" xfId="63" applyFont="1" applyFill="1" applyBorder="1" applyAlignment="1">
      <alignment horizontal="left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/>
      <protection/>
    </xf>
    <xf numFmtId="206" fontId="10" fillId="0" borderId="0" xfId="63" applyNumberFormat="1" applyFont="1" applyBorder="1" applyAlignment="1">
      <alignment horizontal="right" vertical="center"/>
      <protection/>
    </xf>
    <xf numFmtId="0" fontId="10" fillId="0" borderId="0" xfId="63" applyFont="1" applyBorder="1" applyAlignment="1">
      <alignment horizontal="center"/>
      <protection/>
    </xf>
    <xf numFmtId="3" fontId="10" fillId="0" borderId="0" xfId="63" applyNumberFormat="1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center"/>
      <protection/>
    </xf>
    <xf numFmtId="207" fontId="10" fillId="0" borderId="0" xfId="63" applyNumberFormat="1" applyFont="1" applyBorder="1" applyAlignment="1">
      <alignment horizontal="center" vertical="center"/>
      <protection/>
    </xf>
    <xf numFmtId="206" fontId="10" fillId="0" borderId="0" xfId="63" applyNumberFormat="1" applyFont="1" applyBorder="1" applyAlignment="1">
      <alignment horizontal="left" vertical="center" indent="3"/>
      <protection/>
    </xf>
    <xf numFmtId="206" fontId="10" fillId="0" borderId="0" xfId="63" applyNumberFormat="1" applyFont="1" applyBorder="1" applyAlignment="1">
      <alignment horizontal="center" vertical="center"/>
      <protection/>
    </xf>
    <xf numFmtId="3" fontId="10" fillId="0" borderId="0" xfId="63" applyNumberFormat="1" applyFont="1" applyBorder="1" applyAlignment="1">
      <alignment horizontal="left" vertical="center" indent="3"/>
      <protection/>
    </xf>
    <xf numFmtId="202" fontId="10" fillId="0" borderId="0" xfId="63" applyNumberFormat="1" applyFont="1" applyBorder="1" applyAlignment="1">
      <alignment horizontal="center" vertical="center"/>
      <protection/>
    </xf>
    <xf numFmtId="208" fontId="10" fillId="0" borderId="0" xfId="63" applyNumberFormat="1" applyFont="1" applyBorder="1" applyAlignment="1">
      <alignment horizontal="center" vertical="center"/>
      <protection/>
    </xf>
    <xf numFmtId="208" fontId="10" fillId="0" borderId="0" xfId="63" applyNumberFormat="1" applyFont="1" applyBorder="1" applyAlignment="1">
      <alignment horizontal="left" vertical="center" indent="3"/>
      <protection/>
    </xf>
    <xf numFmtId="184" fontId="10" fillId="0" borderId="0" xfId="63" applyNumberFormat="1" applyFont="1" applyBorder="1" applyAlignment="1">
      <alignment horizontal="center" vertical="center"/>
      <protection/>
    </xf>
    <xf numFmtId="3" fontId="10" fillId="0" borderId="0" xfId="63" applyNumberFormat="1" applyFont="1" applyBorder="1" applyAlignment="1">
      <alignment horizontal="right" vertical="center"/>
      <protection/>
    </xf>
    <xf numFmtId="49" fontId="10" fillId="0" borderId="0" xfId="63" applyNumberFormat="1" applyFont="1" applyBorder="1" applyAlignment="1">
      <alignment horizontal="center" vertical="center"/>
      <protection/>
    </xf>
    <xf numFmtId="49" fontId="13" fillId="0" borderId="0" xfId="63" applyNumberFormat="1" applyFont="1" applyBorder="1" applyAlignment="1">
      <alignment horizontal="center" vertical="center"/>
      <protection/>
    </xf>
    <xf numFmtId="49" fontId="10" fillId="0" borderId="0" xfId="63" applyNumberFormat="1" applyFont="1" applyBorder="1" applyAlignment="1">
      <alignment horizontal="center" vertical="top"/>
      <protection/>
    </xf>
    <xf numFmtId="49" fontId="13" fillId="0" borderId="0" xfId="63" applyNumberFormat="1" applyFont="1" applyBorder="1" applyAlignment="1">
      <alignment horizontal="center" vertical="top"/>
      <protection/>
    </xf>
    <xf numFmtId="206" fontId="10" fillId="0" borderId="0" xfId="63" applyNumberFormat="1" applyFont="1" applyBorder="1" applyAlignment="1">
      <alignment horizontal="right"/>
      <protection/>
    </xf>
    <xf numFmtId="184" fontId="10" fillId="0" borderId="0" xfId="63" applyNumberFormat="1" applyFont="1" applyBorder="1" applyAlignment="1">
      <alignment/>
      <protection/>
    </xf>
    <xf numFmtId="0" fontId="10" fillId="0" borderId="0" xfId="63" applyFont="1" applyBorder="1" applyAlignment="1">
      <alignment horizontal="right"/>
      <protection/>
    </xf>
    <xf numFmtId="0" fontId="10" fillId="0" borderId="25" xfId="63" applyFont="1" applyBorder="1" applyAlignment="1">
      <alignment horizontal="center" vertical="center"/>
      <protection/>
    </xf>
    <xf numFmtId="206" fontId="10" fillId="35" borderId="25" xfId="63" applyNumberFormat="1" applyFont="1" applyFill="1" applyBorder="1" applyAlignment="1">
      <alignment horizontal="center" vertical="center"/>
      <protection/>
    </xf>
    <xf numFmtId="3" fontId="10" fillId="0" borderId="25" xfId="63" applyNumberFormat="1" applyFont="1" applyBorder="1" applyAlignment="1">
      <alignment horizontal="center" vertical="center"/>
      <protection/>
    </xf>
    <xf numFmtId="2" fontId="10" fillId="35" borderId="25" xfId="63" applyNumberFormat="1" applyFont="1" applyFill="1" applyBorder="1" applyAlignment="1">
      <alignment horizontal="center" vertical="center"/>
      <protection/>
    </xf>
    <xf numFmtId="49" fontId="10" fillId="0" borderId="25" xfId="63" applyNumberFormat="1" applyFont="1" applyBorder="1" applyAlignment="1">
      <alignment horizontal="center" vertical="center"/>
      <protection/>
    </xf>
    <xf numFmtId="0" fontId="10" fillId="35" borderId="25" xfId="63" applyFont="1" applyFill="1" applyBorder="1" applyAlignment="1">
      <alignment horizontal="center" vertical="center"/>
      <protection/>
    </xf>
    <xf numFmtId="206" fontId="10" fillId="0" borderId="25" xfId="63" applyNumberFormat="1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top"/>
      <protection/>
    </xf>
    <xf numFmtId="206" fontId="10" fillId="0" borderId="26" xfId="63" applyNumberFormat="1" applyFont="1" applyBorder="1" applyAlignment="1">
      <alignment horizontal="center" vertical="center"/>
      <protection/>
    </xf>
    <xf numFmtId="0" fontId="10" fillId="35" borderId="18" xfId="63" applyFont="1" applyFill="1" applyBorder="1" applyAlignment="1">
      <alignment horizontal="center" vertical="center"/>
      <protection/>
    </xf>
    <xf numFmtId="206" fontId="10" fillId="35" borderId="18" xfId="63" applyNumberFormat="1" applyFont="1" applyFill="1" applyBorder="1" applyAlignment="1">
      <alignment horizontal="center" vertical="center"/>
      <protection/>
    </xf>
    <xf numFmtId="0" fontId="10" fillId="35" borderId="16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/>
      <protection/>
    </xf>
    <xf numFmtId="206" fontId="10" fillId="0" borderId="18" xfId="63" applyNumberFormat="1" applyFont="1" applyFill="1" applyBorder="1" applyAlignment="1">
      <alignment horizontal="center" vertical="center"/>
      <protection/>
    </xf>
    <xf numFmtId="0" fontId="10" fillId="0" borderId="26" xfId="63" applyFont="1" applyFill="1" applyBorder="1" applyAlignment="1">
      <alignment horizontal="center" vertical="center"/>
      <protection/>
    </xf>
    <xf numFmtId="206" fontId="10" fillId="0" borderId="26" xfId="63" applyNumberFormat="1" applyFont="1" applyFill="1" applyBorder="1" applyAlignment="1">
      <alignment horizontal="center" vertical="center"/>
      <protection/>
    </xf>
    <xf numFmtId="206" fontId="10" fillId="0" borderId="26" xfId="63" applyNumberFormat="1" applyFont="1" applyFill="1" applyBorder="1" applyAlignment="1">
      <alignment horizontal="right" vertical="center"/>
      <protection/>
    </xf>
    <xf numFmtId="0" fontId="10" fillId="0" borderId="27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206" fontId="10" fillId="0" borderId="20" xfId="63" applyNumberFormat="1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right"/>
      <protection/>
    </xf>
    <xf numFmtId="0" fontId="17" fillId="0" borderId="28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/>
      <protection/>
    </xf>
    <xf numFmtId="0" fontId="17" fillId="0" borderId="0" xfId="63" applyFont="1">
      <alignment/>
      <protection/>
    </xf>
    <xf numFmtId="206" fontId="17" fillId="0" borderId="29" xfId="63" applyNumberFormat="1" applyFont="1" applyBorder="1" applyAlignment="1">
      <alignment horizontal="right" vertical="center"/>
      <protection/>
    </xf>
    <xf numFmtId="0" fontId="17" fillId="0" borderId="18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30" xfId="63" applyFont="1" applyBorder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206" fontId="17" fillId="0" borderId="18" xfId="63" applyNumberFormat="1" applyFont="1" applyBorder="1" applyAlignment="1">
      <alignment horizontal="right" vertical="center"/>
      <protection/>
    </xf>
    <xf numFmtId="3" fontId="17" fillId="0" borderId="0" xfId="63" applyNumberFormat="1" applyFont="1" applyBorder="1" applyAlignment="1">
      <alignment horizontal="right" vertical="center"/>
      <protection/>
    </xf>
    <xf numFmtId="3" fontId="17" fillId="0" borderId="30" xfId="63" applyNumberFormat="1" applyFont="1" applyBorder="1" applyAlignment="1">
      <alignment horizontal="right" vertical="center"/>
      <protection/>
    </xf>
    <xf numFmtId="3" fontId="17" fillId="0" borderId="18" xfId="63" applyNumberFormat="1" applyFont="1" applyBorder="1" applyAlignment="1">
      <alignment horizontal="center" vertical="center"/>
      <protection/>
    </xf>
    <xf numFmtId="207" fontId="17" fillId="0" borderId="0" xfId="63" applyNumberFormat="1" applyFont="1" applyBorder="1" applyAlignment="1">
      <alignment horizontal="right" vertical="center"/>
      <protection/>
    </xf>
    <xf numFmtId="184" fontId="17" fillId="0" borderId="0" xfId="63" applyNumberFormat="1" applyFont="1" applyAlignment="1">
      <alignment horizontal="center" vertical="center"/>
      <protection/>
    </xf>
    <xf numFmtId="207" fontId="19" fillId="0" borderId="0" xfId="63" applyNumberFormat="1" applyFont="1" applyBorder="1" applyAlignment="1">
      <alignment horizontal="right" vertical="center"/>
      <protection/>
    </xf>
    <xf numFmtId="206" fontId="17" fillId="0" borderId="31" xfId="63" applyNumberFormat="1" applyFont="1" applyBorder="1" applyAlignment="1">
      <alignment horizontal="right" vertical="center"/>
      <protection/>
    </xf>
    <xf numFmtId="206" fontId="17" fillId="0" borderId="32" xfId="63" applyNumberFormat="1" applyFont="1" applyBorder="1" applyAlignment="1">
      <alignment horizontal="right" vertical="center"/>
      <protection/>
    </xf>
    <xf numFmtId="3" fontId="17" fillId="0" borderId="33" xfId="63" applyNumberFormat="1" applyFont="1" applyBorder="1" applyAlignment="1">
      <alignment horizontal="center" vertical="center"/>
      <protection/>
    </xf>
    <xf numFmtId="206" fontId="17" fillId="0" borderId="0" xfId="63" applyNumberFormat="1" applyFont="1" applyBorder="1" applyAlignment="1">
      <alignment horizontal="right" vertical="center"/>
      <protection/>
    </xf>
    <xf numFmtId="184" fontId="17" fillId="0" borderId="0" xfId="63" applyNumberFormat="1" applyFont="1">
      <alignment/>
      <protection/>
    </xf>
    <xf numFmtId="0" fontId="20" fillId="35" borderId="25" xfId="63" applyFont="1" applyFill="1" applyBorder="1" applyAlignment="1">
      <alignment horizontal="center" vertical="center"/>
      <protection/>
    </xf>
    <xf numFmtId="0" fontId="20" fillId="0" borderId="25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/>
      <protection/>
    </xf>
    <xf numFmtId="206" fontId="63" fillId="0" borderId="25" xfId="63" applyNumberFormat="1" applyFont="1" applyBorder="1" applyAlignment="1">
      <alignment horizontal="center" vertical="center"/>
      <protection/>
    </xf>
    <xf numFmtId="0" fontId="61" fillId="36" borderId="18" xfId="0" applyFont="1" applyFill="1" applyBorder="1" applyAlignment="1">
      <alignment horizontal="center" vertical="center"/>
    </xf>
    <xf numFmtId="207" fontId="61" fillId="36" borderId="18" xfId="0" applyNumberFormat="1" applyFont="1" applyFill="1" applyBorder="1" applyAlignment="1">
      <alignment horizontal="right" vertical="center"/>
    </xf>
    <xf numFmtId="206" fontId="61" fillId="36" borderId="16" xfId="0" applyNumberFormat="1" applyFont="1" applyFill="1" applyBorder="1" applyAlignment="1">
      <alignment horizontal="right" vertical="center"/>
    </xf>
    <xf numFmtId="3" fontId="61" fillId="36" borderId="16" xfId="0" applyNumberFormat="1" applyFont="1" applyFill="1" applyBorder="1" applyAlignment="1">
      <alignment horizontal="right" vertical="center"/>
    </xf>
    <xf numFmtId="0" fontId="10" fillId="0" borderId="14" xfId="63" applyFont="1" applyBorder="1" applyAlignment="1">
      <alignment horizontal="center" vertical="center"/>
      <protection/>
    </xf>
    <xf numFmtId="0" fontId="63" fillId="35" borderId="25" xfId="63" applyFont="1" applyFill="1" applyBorder="1" applyAlignment="1">
      <alignment horizontal="center" vertical="center"/>
      <protection/>
    </xf>
    <xf numFmtId="0" fontId="63" fillId="0" borderId="25" xfId="63" applyFont="1" applyBorder="1" applyAlignment="1">
      <alignment horizontal="center" vertical="center"/>
      <protection/>
    </xf>
    <xf numFmtId="3" fontId="63" fillId="0" borderId="25" xfId="63" applyNumberFormat="1" applyFont="1" applyBorder="1" applyAlignment="1">
      <alignment horizontal="center" vertical="center"/>
      <protection/>
    </xf>
    <xf numFmtId="206" fontId="63" fillId="35" borderId="25" xfId="63" applyNumberFormat="1" applyFont="1" applyFill="1" applyBorder="1" applyAlignment="1">
      <alignment horizontal="center" vertical="center"/>
      <protection/>
    </xf>
    <xf numFmtId="2" fontId="63" fillId="35" borderId="25" xfId="63" applyNumberFormat="1" applyFont="1" applyFill="1" applyBorder="1" applyAlignment="1">
      <alignment horizontal="center" vertical="center"/>
      <protection/>
    </xf>
    <xf numFmtId="0" fontId="63" fillId="0" borderId="0" xfId="63" applyFont="1" applyBorder="1" applyAlignment="1">
      <alignment/>
      <protection/>
    </xf>
    <xf numFmtId="206" fontId="63" fillId="0" borderId="18" xfId="63" applyNumberFormat="1" applyFont="1" applyFill="1" applyBorder="1" applyAlignment="1">
      <alignment horizontal="right" vertical="center"/>
      <protection/>
    </xf>
    <xf numFmtId="207" fontId="63" fillId="0" borderId="18" xfId="63" applyNumberFormat="1" applyFont="1" applyBorder="1" applyAlignment="1">
      <alignment horizontal="right" vertical="center"/>
      <protection/>
    </xf>
    <xf numFmtId="207" fontId="63" fillId="0" borderId="16" xfId="63" applyNumberFormat="1" applyFont="1" applyBorder="1" applyAlignment="1">
      <alignment horizontal="right" vertical="center"/>
      <protection/>
    </xf>
    <xf numFmtId="0" fontId="10" fillId="37" borderId="18" xfId="63" applyFont="1" applyFill="1" applyBorder="1" applyAlignment="1">
      <alignment horizontal="center" vertical="center"/>
      <protection/>
    </xf>
    <xf numFmtId="206" fontId="13" fillId="37" borderId="18" xfId="63" applyNumberFormat="1" applyFont="1" applyFill="1" applyBorder="1" applyAlignment="1">
      <alignment horizontal="right" vertical="center"/>
      <protection/>
    </xf>
    <xf numFmtId="0" fontId="21" fillId="0" borderId="0" xfId="63" applyFont="1" applyAlignment="1">
      <alignment horizontal="centerContinuous"/>
      <protection/>
    </xf>
    <xf numFmtId="207" fontId="10" fillId="0" borderId="15" xfId="63" applyNumberFormat="1" applyFont="1" applyBorder="1" applyAlignment="1">
      <alignment horizontal="right" vertical="center"/>
      <protection/>
    </xf>
    <xf numFmtId="0" fontId="10" fillId="0" borderId="15" xfId="63" applyFont="1" applyBorder="1" applyAlignment="1">
      <alignment horizontal="right" vertical="center"/>
      <protection/>
    </xf>
    <xf numFmtId="193" fontId="10" fillId="37" borderId="15" xfId="63" applyNumberFormat="1" applyFont="1" applyFill="1" applyBorder="1" applyAlignment="1">
      <alignment horizontal="right" vertical="center"/>
      <protection/>
    </xf>
    <xf numFmtId="4" fontId="13" fillId="37" borderId="18" xfId="63" applyNumberFormat="1" applyFont="1" applyFill="1" applyBorder="1" applyAlignment="1">
      <alignment horizontal="right" vertical="center"/>
      <protection/>
    </xf>
    <xf numFmtId="0" fontId="20" fillId="0" borderId="18" xfId="63" applyFont="1" applyBorder="1" applyAlignment="1">
      <alignment horizontal="center" vertical="center"/>
      <protection/>
    </xf>
    <xf numFmtId="207" fontId="20" fillId="0" borderId="18" xfId="63" applyNumberFormat="1" applyFont="1" applyBorder="1" applyAlignment="1">
      <alignment horizontal="right" vertical="center"/>
      <protection/>
    </xf>
    <xf numFmtId="207" fontId="20" fillId="0" borderId="16" xfId="63" applyNumberFormat="1" applyFont="1" applyBorder="1" applyAlignment="1">
      <alignment horizontal="right" vertical="center"/>
      <protection/>
    </xf>
    <xf numFmtId="184" fontId="20" fillId="0" borderId="0" xfId="63" applyNumberFormat="1" applyFont="1" applyAlignment="1">
      <alignment horizontal="center" vertical="center"/>
      <protection/>
    </xf>
    <xf numFmtId="211" fontId="20" fillId="0" borderId="0" xfId="63" applyNumberFormat="1" applyFont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20" fillId="0" borderId="17" xfId="63" applyFont="1" applyBorder="1" applyAlignment="1">
      <alignment horizontal="center" vertical="center"/>
      <protection/>
    </xf>
    <xf numFmtId="207" fontId="22" fillId="0" borderId="18" xfId="63" applyNumberFormat="1" applyFont="1" applyBorder="1" applyAlignment="1">
      <alignment horizontal="right" vertical="center"/>
      <protection/>
    </xf>
    <xf numFmtId="207" fontId="22" fillId="0" borderId="16" xfId="63" applyNumberFormat="1" applyFont="1" applyBorder="1" applyAlignment="1">
      <alignment horizontal="right" vertical="center"/>
      <protection/>
    </xf>
    <xf numFmtId="202" fontId="20" fillId="0" borderId="0" xfId="63" applyNumberFormat="1" applyFont="1" applyAlignment="1">
      <alignment horizontal="center" vertical="center"/>
      <protection/>
    </xf>
    <xf numFmtId="0" fontId="64" fillId="0" borderId="0" xfId="63" applyFont="1" applyAlignment="1">
      <alignment horizontal="centerContinuous"/>
      <protection/>
    </xf>
    <xf numFmtId="4" fontId="11" fillId="0" borderId="20" xfId="0" applyNumberFormat="1" applyFont="1" applyBorder="1" applyAlignment="1">
      <alignment horizontal="right" vertical="center"/>
    </xf>
    <xf numFmtId="4" fontId="61" fillId="0" borderId="20" xfId="0" applyNumberFormat="1" applyFont="1" applyFill="1" applyBorder="1" applyAlignment="1">
      <alignment horizontal="right" vertical="center"/>
    </xf>
    <xf numFmtId="206" fontId="65" fillId="34" borderId="34" xfId="0" applyNumberFormat="1" applyFont="1" applyFill="1" applyBorder="1" applyAlignment="1">
      <alignment horizontal="right" vertical="center"/>
    </xf>
    <xf numFmtId="0" fontId="20" fillId="35" borderId="17" xfId="63" applyFont="1" applyFill="1" applyBorder="1" applyAlignment="1">
      <alignment horizontal="center" vertical="center"/>
      <protection/>
    </xf>
    <xf numFmtId="202" fontId="20" fillId="35" borderId="18" xfId="63" applyNumberFormat="1" applyFont="1" applyFill="1" applyBorder="1" applyAlignment="1">
      <alignment horizontal="center" vertical="center"/>
      <protection/>
    </xf>
    <xf numFmtId="206" fontId="20" fillId="35" borderId="18" xfId="63" applyNumberFormat="1" applyFont="1" applyFill="1" applyBorder="1" applyAlignment="1">
      <alignment horizontal="right" vertical="center"/>
      <protection/>
    </xf>
    <xf numFmtId="3" fontId="20" fillId="35" borderId="18" xfId="63" applyNumberFormat="1" applyFont="1" applyFill="1" applyBorder="1" applyAlignment="1">
      <alignment horizontal="center" vertical="center"/>
      <protection/>
    </xf>
    <xf numFmtId="206" fontId="20" fillId="35" borderId="16" xfId="63" applyNumberFormat="1" applyFont="1" applyFill="1" applyBorder="1" applyAlignment="1">
      <alignment horizontal="right" vertical="center"/>
      <protection/>
    </xf>
    <xf numFmtId="206" fontId="20" fillId="0" borderId="0" xfId="63" applyNumberFormat="1" applyFont="1" applyFill="1" applyBorder="1" applyAlignment="1">
      <alignment horizontal="right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0" fillId="0" borderId="18" xfId="63" applyFont="1" applyFill="1" applyBorder="1" applyAlignment="1">
      <alignment/>
      <protection/>
    </xf>
    <xf numFmtId="0" fontId="10" fillId="0" borderId="16" xfId="63" applyFont="1" applyFill="1" applyBorder="1" applyAlignment="1">
      <alignment/>
      <protection/>
    </xf>
    <xf numFmtId="0" fontId="10" fillId="0" borderId="20" xfId="63" applyFont="1" applyFill="1" applyBorder="1" applyAlignment="1">
      <alignment/>
      <protection/>
    </xf>
    <xf numFmtId="0" fontId="10" fillId="0" borderId="21" xfId="63" applyFont="1" applyFill="1" applyBorder="1" applyAlignment="1">
      <alignment/>
      <protection/>
    </xf>
    <xf numFmtId="0" fontId="10" fillId="0" borderId="15" xfId="63" applyFont="1" applyFill="1" applyBorder="1" applyAlignment="1">
      <alignment horizontal="center" vertical="center"/>
      <protection/>
    </xf>
    <xf numFmtId="206" fontId="10" fillId="0" borderId="15" xfId="63" applyNumberFormat="1" applyFont="1" applyFill="1" applyBorder="1" applyAlignment="1">
      <alignment horizontal="center" vertical="center"/>
      <protection/>
    </xf>
    <xf numFmtId="206" fontId="10" fillId="0" borderId="15" xfId="63" applyNumberFormat="1" applyFont="1" applyFill="1" applyBorder="1" applyAlignment="1">
      <alignment horizontal="right" vertical="center"/>
      <protection/>
    </xf>
    <xf numFmtId="0" fontId="10" fillId="0" borderId="34" xfId="63" applyFont="1" applyFill="1" applyBorder="1" applyAlignment="1">
      <alignment horizontal="center" vertical="center"/>
      <protection/>
    </xf>
    <xf numFmtId="0" fontId="10" fillId="0" borderId="26" xfId="63" applyFont="1" applyFill="1" applyBorder="1" applyAlignment="1">
      <alignment/>
      <protection/>
    </xf>
    <xf numFmtId="0" fontId="10" fillId="0" borderId="27" xfId="63" applyFont="1" applyFill="1" applyBorder="1" applyAlignment="1">
      <alignment/>
      <protection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19" xfId="63" applyFont="1" applyBorder="1" applyAlignment="1">
      <alignment horizontal="center" vertical="center"/>
      <protection/>
    </xf>
    <xf numFmtId="0" fontId="10" fillId="0" borderId="35" xfId="63" applyFont="1" applyBorder="1" applyAlignment="1">
      <alignment horizontal="center" vertical="center"/>
      <protection/>
    </xf>
    <xf numFmtId="0" fontId="10" fillId="0" borderId="36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 wrapText="1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right" vertical="center"/>
      <protection/>
    </xf>
    <xf numFmtId="0" fontId="10" fillId="0" borderId="37" xfId="63" applyFont="1" applyFill="1" applyBorder="1" applyAlignment="1">
      <alignment/>
      <protection/>
    </xf>
    <xf numFmtId="0" fontId="10" fillId="0" borderId="38" xfId="63" applyFont="1" applyFill="1" applyBorder="1" applyAlignment="1">
      <alignment/>
      <protection/>
    </xf>
    <xf numFmtId="0" fontId="10" fillId="0" borderId="39" xfId="63" applyFont="1" applyFill="1" applyBorder="1" applyAlignment="1">
      <alignment/>
      <protection/>
    </xf>
    <xf numFmtId="0" fontId="10" fillId="0" borderId="40" xfId="63" applyFont="1" applyFill="1" applyBorder="1" applyAlignment="1">
      <alignment/>
      <protection/>
    </xf>
    <xf numFmtId="0" fontId="10" fillId="0" borderId="41" xfId="63" applyFont="1" applyFill="1" applyBorder="1" applyAlignment="1">
      <alignment/>
      <protection/>
    </xf>
    <xf numFmtId="0" fontId="10" fillId="0" borderId="42" xfId="63" applyFont="1" applyFill="1" applyBorder="1" applyAlignment="1">
      <alignment/>
      <protection/>
    </xf>
    <xf numFmtId="0" fontId="10" fillId="0" borderId="43" xfId="63" applyFont="1" applyFill="1" applyBorder="1" applyAlignment="1">
      <alignment/>
      <protection/>
    </xf>
    <xf numFmtId="0" fontId="10" fillId="0" borderId="44" xfId="63" applyFont="1" applyFill="1" applyBorder="1" applyAlignment="1">
      <alignment/>
      <protection/>
    </xf>
    <xf numFmtId="0" fontId="10" fillId="0" borderId="45" xfId="63" applyFont="1" applyFill="1" applyBorder="1" applyAlignment="1">
      <alignment/>
      <protection/>
    </xf>
    <xf numFmtId="206" fontId="10" fillId="0" borderId="18" xfId="63" applyNumberFormat="1" applyFont="1" applyBorder="1" applyAlignment="1">
      <alignment horizontal="center" vertical="center"/>
      <protection/>
    </xf>
    <xf numFmtId="206" fontId="10" fillId="0" borderId="26" xfId="63" applyNumberFormat="1" applyFont="1" applyBorder="1" applyAlignment="1">
      <alignment horizontal="center" vertical="center"/>
      <protection/>
    </xf>
    <xf numFmtId="0" fontId="10" fillId="0" borderId="23" xfId="63" applyFont="1" applyBorder="1" applyAlignment="1">
      <alignment horizontal="center" vertical="center"/>
      <protection/>
    </xf>
    <xf numFmtId="0" fontId="10" fillId="0" borderId="18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top"/>
      <protection/>
    </xf>
    <xf numFmtId="206" fontId="10" fillId="0" borderId="23" xfId="63" applyNumberFormat="1" applyFont="1" applyBorder="1" applyAlignment="1">
      <alignment horizontal="center"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10" fillId="35" borderId="17" xfId="63" applyFont="1" applyFill="1" applyBorder="1" applyAlignment="1">
      <alignment horizontal="center" vertical="center"/>
      <protection/>
    </xf>
    <xf numFmtId="0" fontId="10" fillId="35" borderId="18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10" fillId="0" borderId="40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42" xfId="63" applyFont="1" applyFill="1" applyBorder="1" applyAlignment="1">
      <alignment horizontal="center" vertical="center"/>
      <protection/>
    </xf>
    <xf numFmtId="0" fontId="10" fillId="0" borderId="46" xfId="63" applyFont="1" applyFill="1" applyBorder="1" applyAlignment="1">
      <alignment horizontal="center" vertical="center"/>
      <protection/>
    </xf>
    <xf numFmtId="0" fontId="10" fillId="0" borderId="47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26" xfId="63" applyFont="1" applyFill="1" applyBorder="1" applyAlignment="1">
      <alignment horizontal="center" vertical="center"/>
      <protection/>
    </xf>
    <xf numFmtId="0" fontId="18" fillId="0" borderId="48" xfId="63" applyFont="1" applyBorder="1" applyAlignment="1">
      <alignment horizontal="center" vertical="center"/>
      <protection/>
    </xf>
    <xf numFmtId="0" fontId="18" fillId="0" borderId="49" xfId="63" applyFont="1" applyBorder="1" applyAlignment="1">
      <alignment horizontal="center" vertical="center"/>
      <protection/>
    </xf>
    <xf numFmtId="0" fontId="18" fillId="0" borderId="50" xfId="63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읍면별도로연장" xfId="59"/>
    <cellStyle name="콤마_읍면별도로연장" xfId="60"/>
    <cellStyle name="Currency" xfId="61"/>
    <cellStyle name="Currency [0]" xfId="62"/>
    <cellStyle name="표준_읍면별도로연장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H52"/>
  <sheetViews>
    <sheetView showZeros="0" tabSelected="1" zoomScale="85" zoomScaleNormal="85" zoomScalePageLayoutView="0" workbookViewId="0" topLeftCell="A1">
      <pane xSplit="3" ySplit="3" topLeftCell="D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14.57421875" style="1" customWidth="1"/>
    <col min="2" max="2" width="12.8515625" style="1" customWidth="1"/>
    <col min="3" max="3" width="16.7109375" style="1" customWidth="1"/>
    <col min="4" max="7" width="12.8515625" style="1" customWidth="1"/>
    <col min="8" max="16384" width="9.140625" style="1" customWidth="1"/>
  </cols>
  <sheetData>
    <row r="1" spans="1:7" ht="33.75" customHeight="1">
      <c r="A1" s="250" t="s">
        <v>248</v>
      </c>
      <c r="B1" s="250"/>
      <c r="C1" s="250"/>
      <c r="D1" s="250"/>
      <c r="E1" s="250"/>
      <c r="F1" s="250"/>
      <c r="G1" s="250"/>
    </row>
    <row r="2" spans="5:7" ht="17.25" customHeight="1">
      <c r="E2" s="2"/>
      <c r="F2" s="257" t="s">
        <v>341</v>
      </c>
      <c r="G2" s="257"/>
    </row>
    <row r="3" spans="1:7" s="7" customFormat="1" ht="39">
      <c r="A3" s="3" t="s">
        <v>163</v>
      </c>
      <c r="B3" s="4" t="s">
        <v>249</v>
      </c>
      <c r="C3" s="5" t="s">
        <v>164</v>
      </c>
      <c r="D3" s="5" t="s">
        <v>165</v>
      </c>
      <c r="E3" s="5" t="s">
        <v>166</v>
      </c>
      <c r="F3" s="4" t="s">
        <v>250</v>
      </c>
      <c r="G3" s="6" t="s">
        <v>167</v>
      </c>
    </row>
    <row r="4" spans="1:7" s="7" customFormat="1" ht="23.25" customHeight="1">
      <c r="A4" s="8" t="s">
        <v>251</v>
      </c>
      <c r="B4" s="9"/>
      <c r="C4" s="10"/>
      <c r="D4" s="11">
        <f>SUM(D5,D6,D15,D18,D30)</f>
        <v>635.8520000000001</v>
      </c>
      <c r="E4" s="11">
        <f>SUM(E5,E6,E15,E18,E30)</f>
        <v>455.00199999999995</v>
      </c>
      <c r="F4" s="11">
        <f>SUM(F5,F6,F15,F18,F30)</f>
        <v>180.85000000000002</v>
      </c>
      <c r="G4" s="12">
        <f aca="true" t="shared" si="0" ref="G4:G33">IF(E4="-","-",TRUNC(E4/D4*100,1))</f>
        <v>71.5</v>
      </c>
    </row>
    <row r="5" spans="1:7" s="7" customFormat="1" ht="23.25" customHeight="1">
      <c r="A5" s="13" t="s">
        <v>168</v>
      </c>
      <c r="B5" s="14" t="s">
        <v>252</v>
      </c>
      <c r="C5" s="14" t="s">
        <v>170</v>
      </c>
      <c r="D5" s="15">
        <v>30.36</v>
      </c>
      <c r="E5" s="15">
        <v>30.36</v>
      </c>
      <c r="F5" s="16" t="str">
        <f aca="true" t="shared" si="1" ref="F5:F29">IF(E5="-",D5,IF(D5=E5,"-",D5-E5))</f>
        <v>-</v>
      </c>
      <c r="G5" s="17">
        <f t="shared" si="0"/>
        <v>100</v>
      </c>
    </row>
    <row r="6" spans="1:7" s="7" customFormat="1" ht="23.25" customHeight="1">
      <c r="A6" s="18" t="s">
        <v>253</v>
      </c>
      <c r="B6" s="14" t="s">
        <v>254</v>
      </c>
      <c r="C6" s="14" t="s">
        <v>203</v>
      </c>
      <c r="D6" s="19">
        <f>D7+D11</f>
        <v>85.922</v>
      </c>
      <c r="E6" s="19">
        <f>E7+E11</f>
        <v>85.922</v>
      </c>
      <c r="F6" s="19">
        <f>F7+F11</f>
        <v>0</v>
      </c>
      <c r="G6" s="12">
        <f t="shared" si="0"/>
        <v>100</v>
      </c>
    </row>
    <row r="7" spans="1:7" s="7" customFormat="1" ht="23.25" customHeight="1">
      <c r="A7" s="254" t="s">
        <v>255</v>
      </c>
      <c r="B7" s="198" t="s">
        <v>171</v>
      </c>
      <c r="C7" s="198" t="s">
        <v>256</v>
      </c>
      <c r="D7" s="199">
        <f>SUM(D8:D10)</f>
        <v>60.177</v>
      </c>
      <c r="E7" s="199">
        <f>SUM(E8:E10)</f>
        <v>60.177</v>
      </c>
      <c r="F7" s="199">
        <f>SUM(F8:F10)</f>
        <v>0</v>
      </c>
      <c r="G7" s="200">
        <f t="shared" si="0"/>
        <v>100</v>
      </c>
    </row>
    <row r="8" spans="1:8" s="7" customFormat="1" ht="23.25" customHeight="1">
      <c r="A8" s="255"/>
      <c r="B8" s="20" t="s">
        <v>257</v>
      </c>
      <c r="C8" s="20" t="s">
        <v>258</v>
      </c>
      <c r="D8" s="21">
        <v>12.379</v>
      </c>
      <c r="E8" s="21">
        <v>12.379</v>
      </c>
      <c r="F8" s="21" t="str">
        <f t="shared" si="1"/>
        <v>-</v>
      </c>
      <c r="G8" s="22">
        <f t="shared" si="0"/>
        <v>100</v>
      </c>
      <c r="H8" s="7" t="s">
        <v>364</v>
      </c>
    </row>
    <row r="9" spans="1:8" s="7" customFormat="1" ht="23.25" customHeight="1">
      <c r="A9" s="255"/>
      <c r="B9" s="23" t="s">
        <v>259</v>
      </c>
      <c r="C9" s="23" t="s">
        <v>172</v>
      </c>
      <c r="D9" s="24">
        <v>18.88</v>
      </c>
      <c r="E9" s="25">
        <v>18.88</v>
      </c>
      <c r="F9" s="26" t="str">
        <f>IF(E9="-",D9,IF(D9=E9,"-",D9-E9))</f>
        <v>-</v>
      </c>
      <c r="G9" s="27">
        <f>IF(E9="-","-",TRUNC(E9/D9*100,1))</f>
        <v>100</v>
      </c>
      <c r="H9" s="7" t="s">
        <v>362</v>
      </c>
    </row>
    <row r="10" spans="1:8" s="7" customFormat="1" ht="23.25" customHeight="1">
      <c r="A10" s="256"/>
      <c r="B10" s="23" t="s">
        <v>260</v>
      </c>
      <c r="C10" s="23" t="s">
        <v>176</v>
      </c>
      <c r="D10" s="28">
        <v>28.918</v>
      </c>
      <c r="E10" s="21">
        <v>28.918</v>
      </c>
      <c r="F10" s="26" t="str">
        <f>IF(E10="-",D10,IF(D10=E10,"-",D10-E10))</f>
        <v>-</v>
      </c>
      <c r="G10" s="27">
        <f>IF(E10="-","-",TRUNC(E10/D10*100,1))</f>
        <v>100</v>
      </c>
      <c r="H10" s="7" t="s">
        <v>363</v>
      </c>
    </row>
    <row r="11" spans="1:7" s="7" customFormat="1" ht="23.25" customHeight="1">
      <c r="A11" s="254" t="s">
        <v>261</v>
      </c>
      <c r="B11" s="198" t="s">
        <v>262</v>
      </c>
      <c r="C11" s="198" t="s">
        <v>256</v>
      </c>
      <c r="D11" s="199">
        <f>SUM(D12:D14)</f>
        <v>25.744999999999997</v>
      </c>
      <c r="E11" s="199">
        <f>SUM(E12:E14)</f>
        <v>25.744999999999997</v>
      </c>
      <c r="F11" s="199">
        <f>SUM(F12:F14)</f>
        <v>0</v>
      </c>
      <c r="G11" s="201">
        <f>IF(E11="-","-",TRUNC(E11/D11*100,1))</f>
        <v>100</v>
      </c>
    </row>
    <row r="12" spans="1:8" s="7" customFormat="1" ht="23.25" customHeight="1">
      <c r="A12" s="255"/>
      <c r="B12" s="23" t="s">
        <v>263</v>
      </c>
      <c r="C12" s="23" t="s">
        <v>178</v>
      </c>
      <c r="D12" s="28">
        <v>9.088</v>
      </c>
      <c r="E12" s="21">
        <v>9.088</v>
      </c>
      <c r="F12" s="26" t="str">
        <f t="shared" si="1"/>
        <v>-</v>
      </c>
      <c r="G12" s="27">
        <f t="shared" si="0"/>
        <v>100</v>
      </c>
      <c r="H12" s="7" t="s">
        <v>365</v>
      </c>
    </row>
    <row r="13" spans="1:7" s="7" customFormat="1" ht="23.25" customHeight="1">
      <c r="A13" s="255"/>
      <c r="B13" s="23" t="s">
        <v>259</v>
      </c>
      <c r="C13" s="23" t="s">
        <v>172</v>
      </c>
      <c r="D13" s="24">
        <v>0.7</v>
      </c>
      <c r="E13" s="25">
        <v>0.7</v>
      </c>
      <c r="F13" s="26" t="str">
        <f t="shared" si="1"/>
        <v>-</v>
      </c>
      <c r="G13" s="27">
        <f t="shared" si="0"/>
        <v>100</v>
      </c>
    </row>
    <row r="14" spans="1:8" s="7" customFormat="1" ht="23.25" customHeight="1">
      <c r="A14" s="256"/>
      <c r="B14" s="23" t="s">
        <v>264</v>
      </c>
      <c r="C14" s="23" t="s">
        <v>174</v>
      </c>
      <c r="D14" s="28">
        <v>15.957</v>
      </c>
      <c r="E14" s="21">
        <v>15.957</v>
      </c>
      <c r="F14" s="26" t="str">
        <f t="shared" si="1"/>
        <v>-</v>
      </c>
      <c r="G14" s="27">
        <f t="shared" si="0"/>
        <v>100</v>
      </c>
      <c r="H14" s="7" t="s">
        <v>366</v>
      </c>
    </row>
    <row r="15" spans="1:7" s="7" customFormat="1" ht="23.25" customHeight="1">
      <c r="A15" s="251" t="s">
        <v>179</v>
      </c>
      <c r="B15" s="14" t="s">
        <v>171</v>
      </c>
      <c r="C15" s="14" t="s">
        <v>180</v>
      </c>
      <c r="D15" s="15">
        <f>SUM(D16:D17)</f>
        <v>63.17</v>
      </c>
      <c r="E15" s="15">
        <f>SUM(E16:E17)</f>
        <v>63.17</v>
      </c>
      <c r="F15" s="16" t="str">
        <f t="shared" si="1"/>
        <v>-</v>
      </c>
      <c r="G15" s="17">
        <f t="shared" si="0"/>
        <v>100</v>
      </c>
    </row>
    <row r="16" spans="1:8" s="7" customFormat="1" ht="23.25" customHeight="1">
      <c r="A16" s="251"/>
      <c r="B16" s="29" t="s">
        <v>265</v>
      </c>
      <c r="C16" s="23" t="s">
        <v>266</v>
      </c>
      <c r="D16" s="24">
        <v>16.17</v>
      </c>
      <c r="E16" s="25">
        <v>16.17</v>
      </c>
      <c r="F16" s="26" t="str">
        <f t="shared" si="1"/>
        <v>-</v>
      </c>
      <c r="G16" s="27">
        <f t="shared" si="0"/>
        <v>100</v>
      </c>
      <c r="H16" s="7" t="s">
        <v>367</v>
      </c>
    </row>
    <row r="17" spans="1:8" s="7" customFormat="1" ht="23.25" customHeight="1">
      <c r="A17" s="251"/>
      <c r="B17" s="29" t="s">
        <v>267</v>
      </c>
      <c r="C17" s="23" t="s">
        <v>268</v>
      </c>
      <c r="D17" s="26">
        <v>47</v>
      </c>
      <c r="E17" s="30">
        <v>47</v>
      </c>
      <c r="F17" s="26" t="str">
        <f t="shared" si="1"/>
        <v>-</v>
      </c>
      <c r="G17" s="27">
        <f t="shared" si="0"/>
        <v>100</v>
      </c>
      <c r="H17" s="7" t="s">
        <v>368</v>
      </c>
    </row>
    <row r="18" spans="1:7" s="7" customFormat="1" ht="23.25" customHeight="1">
      <c r="A18" s="253" t="s">
        <v>269</v>
      </c>
      <c r="B18" s="31" t="s">
        <v>171</v>
      </c>
      <c r="C18" s="14" t="s">
        <v>181</v>
      </c>
      <c r="D18" s="15">
        <f>SUM(D19:D29)</f>
        <v>114.70000000000002</v>
      </c>
      <c r="E18" s="15">
        <f>SUM(E19:E29)</f>
        <v>64.25</v>
      </c>
      <c r="F18" s="15">
        <f t="shared" si="1"/>
        <v>50.45000000000002</v>
      </c>
      <c r="G18" s="12">
        <f t="shared" si="0"/>
        <v>56</v>
      </c>
    </row>
    <row r="19" spans="1:7" s="7" customFormat="1" ht="23.25" customHeight="1">
      <c r="A19" s="251"/>
      <c r="B19" s="23" t="s">
        <v>182</v>
      </c>
      <c r="C19" s="23" t="s">
        <v>183</v>
      </c>
      <c r="D19" s="26">
        <v>9</v>
      </c>
      <c r="E19" s="25">
        <v>2.2</v>
      </c>
      <c r="F19" s="24">
        <f t="shared" si="1"/>
        <v>6.8</v>
      </c>
      <c r="G19" s="32">
        <f t="shared" si="0"/>
        <v>24.4</v>
      </c>
    </row>
    <row r="20" spans="1:7" s="7" customFormat="1" ht="23.25" customHeight="1">
      <c r="A20" s="251"/>
      <c r="B20" s="23" t="s">
        <v>184</v>
      </c>
      <c r="C20" s="23" t="s">
        <v>185</v>
      </c>
      <c r="D20" s="26">
        <v>24.6</v>
      </c>
      <c r="E20" s="25">
        <v>11.2</v>
      </c>
      <c r="F20" s="24">
        <f t="shared" si="1"/>
        <v>13.400000000000002</v>
      </c>
      <c r="G20" s="32">
        <f t="shared" si="0"/>
        <v>45.5</v>
      </c>
    </row>
    <row r="21" spans="1:7" s="7" customFormat="1" ht="23.25" customHeight="1">
      <c r="A21" s="251"/>
      <c r="B21" s="23" t="s">
        <v>186</v>
      </c>
      <c r="C21" s="23" t="s">
        <v>187</v>
      </c>
      <c r="D21" s="26">
        <v>13</v>
      </c>
      <c r="E21" s="25">
        <v>8.87</v>
      </c>
      <c r="F21" s="24">
        <f t="shared" si="1"/>
        <v>4.130000000000001</v>
      </c>
      <c r="G21" s="32">
        <f t="shared" si="0"/>
        <v>68.2</v>
      </c>
    </row>
    <row r="22" spans="1:7" s="7" customFormat="1" ht="23.25" customHeight="1">
      <c r="A22" s="251"/>
      <c r="B22" s="23" t="s">
        <v>188</v>
      </c>
      <c r="C22" s="23" t="s">
        <v>189</v>
      </c>
      <c r="D22" s="26">
        <v>5</v>
      </c>
      <c r="E22" s="25">
        <v>5</v>
      </c>
      <c r="F22" s="24" t="str">
        <f t="shared" si="1"/>
        <v>-</v>
      </c>
      <c r="G22" s="27">
        <f t="shared" si="0"/>
        <v>100</v>
      </c>
    </row>
    <row r="23" spans="1:7" s="7" customFormat="1" ht="23.25" customHeight="1">
      <c r="A23" s="251"/>
      <c r="B23" s="23" t="s">
        <v>190</v>
      </c>
      <c r="C23" s="23" t="s">
        <v>191</v>
      </c>
      <c r="D23" s="26">
        <v>5.7</v>
      </c>
      <c r="E23" s="25">
        <v>5.7</v>
      </c>
      <c r="F23" s="24" t="str">
        <f t="shared" si="1"/>
        <v>-</v>
      </c>
      <c r="G23" s="27">
        <f t="shared" si="0"/>
        <v>100</v>
      </c>
    </row>
    <row r="24" spans="1:7" s="7" customFormat="1" ht="23.25" customHeight="1">
      <c r="A24" s="251"/>
      <c r="B24" s="23" t="s">
        <v>192</v>
      </c>
      <c r="C24" s="23" t="s">
        <v>270</v>
      </c>
      <c r="D24" s="26">
        <v>13.5</v>
      </c>
      <c r="E24" s="25">
        <f>7.98+3.8</f>
        <v>11.780000000000001</v>
      </c>
      <c r="F24" s="24">
        <f t="shared" si="1"/>
        <v>1.7199999999999989</v>
      </c>
      <c r="G24" s="32">
        <f t="shared" si="0"/>
        <v>87.2</v>
      </c>
    </row>
    <row r="25" spans="1:7" s="7" customFormat="1" ht="23.25" customHeight="1">
      <c r="A25" s="251"/>
      <c r="B25" s="23" t="s">
        <v>193</v>
      </c>
      <c r="C25" s="23" t="s">
        <v>194</v>
      </c>
      <c r="D25" s="26">
        <v>11.2</v>
      </c>
      <c r="E25" s="25">
        <v>5.5</v>
      </c>
      <c r="F25" s="24">
        <f t="shared" si="1"/>
        <v>5.699999999999999</v>
      </c>
      <c r="G25" s="32">
        <f t="shared" si="0"/>
        <v>49.1</v>
      </c>
    </row>
    <row r="26" spans="1:7" s="7" customFormat="1" ht="23.25" customHeight="1">
      <c r="A26" s="251"/>
      <c r="B26" s="23" t="s">
        <v>195</v>
      </c>
      <c r="C26" s="23" t="s">
        <v>196</v>
      </c>
      <c r="D26" s="26">
        <v>12.9</v>
      </c>
      <c r="E26" s="25">
        <v>4.9</v>
      </c>
      <c r="F26" s="24">
        <f t="shared" si="1"/>
        <v>8</v>
      </c>
      <c r="G26" s="32">
        <f t="shared" si="0"/>
        <v>37.9</v>
      </c>
    </row>
    <row r="27" spans="1:7" s="7" customFormat="1" ht="23.25" customHeight="1">
      <c r="A27" s="251"/>
      <c r="B27" s="23" t="s">
        <v>197</v>
      </c>
      <c r="C27" s="23" t="s">
        <v>198</v>
      </c>
      <c r="D27" s="26">
        <v>5.6</v>
      </c>
      <c r="E27" s="25">
        <v>5.6</v>
      </c>
      <c r="F27" s="24" t="str">
        <f t="shared" si="1"/>
        <v>-</v>
      </c>
      <c r="G27" s="27">
        <f t="shared" si="0"/>
        <v>100</v>
      </c>
    </row>
    <row r="28" spans="1:7" s="7" customFormat="1" ht="23.25" customHeight="1">
      <c r="A28" s="251"/>
      <c r="B28" s="23" t="s">
        <v>199</v>
      </c>
      <c r="C28" s="23" t="s">
        <v>200</v>
      </c>
      <c r="D28" s="26">
        <v>10.7</v>
      </c>
      <c r="E28" s="25">
        <v>1.1</v>
      </c>
      <c r="F28" s="24">
        <f t="shared" si="1"/>
        <v>9.6</v>
      </c>
      <c r="G28" s="32">
        <f t="shared" si="0"/>
        <v>10.2</v>
      </c>
    </row>
    <row r="29" spans="1:7" s="7" customFormat="1" ht="23.25" customHeight="1">
      <c r="A29" s="251"/>
      <c r="B29" s="23" t="s">
        <v>201</v>
      </c>
      <c r="C29" s="23" t="s">
        <v>271</v>
      </c>
      <c r="D29" s="26">
        <v>3.5</v>
      </c>
      <c r="E29" s="25">
        <v>2.4</v>
      </c>
      <c r="F29" s="24">
        <f t="shared" si="1"/>
        <v>1.1</v>
      </c>
      <c r="G29" s="32">
        <f t="shared" si="0"/>
        <v>68.5</v>
      </c>
    </row>
    <row r="30" spans="1:7" s="7" customFormat="1" ht="23.25" customHeight="1">
      <c r="A30" s="251" t="s">
        <v>202</v>
      </c>
      <c r="B30" s="31" t="s">
        <v>171</v>
      </c>
      <c r="C30" s="14" t="s">
        <v>272</v>
      </c>
      <c r="D30" s="16">
        <f>SUM(D31:D33)</f>
        <v>341.7</v>
      </c>
      <c r="E30" s="16">
        <f>SUM(E31:E33)</f>
        <v>211.29999999999998</v>
      </c>
      <c r="F30" s="16">
        <f>SUM(F31:F33)</f>
        <v>130.4</v>
      </c>
      <c r="G30" s="12">
        <f t="shared" si="0"/>
        <v>61.8</v>
      </c>
    </row>
    <row r="31" spans="1:7" s="7" customFormat="1" ht="23.25" customHeight="1">
      <c r="A31" s="251"/>
      <c r="B31" s="23" t="s">
        <v>273</v>
      </c>
      <c r="C31" s="23" t="s">
        <v>274</v>
      </c>
      <c r="D31" s="26">
        <v>22.5</v>
      </c>
      <c r="E31" s="26">
        <f>'농어촌도로현황(총괄)'!I6</f>
        <v>16.4</v>
      </c>
      <c r="F31" s="26">
        <f>IF(E31="-",D31,IF(D31=E31,"-",D31-E31))</f>
        <v>6.100000000000001</v>
      </c>
      <c r="G31" s="32">
        <f t="shared" si="0"/>
        <v>72.8</v>
      </c>
    </row>
    <row r="32" spans="1:7" s="7" customFormat="1" ht="23.25" customHeight="1">
      <c r="A32" s="251"/>
      <c r="B32" s="23" t="s">
        <v>275</v>
      </c>
      <c r="C32" s="23" t="s">
        <v>276</v>
      </c>
      <c r="D32" s="26">
        <v>145.1</v>
      </c>
      <c r="E32" s="26">
        <f>'농어촌도로현황(총괄)'!N6</f>
        <v>69.2</v>
      </c>
      <c r="F32" s="26">
        <f>IF(E32="-",D32,IF(D32=E32,"-",D32-E32))</f>
        <v>75.89999999999999</v>
      </c>
      <c r="G32" s="32">
        <f t="shared" si="0"/>
        <v>47.6</v>
      </c>
    </row>
    <row r="33" spans="1:7" s="7" customFormat="1" ht="23.25" customHeight="1">
      <c r="A33" s="252"/>
      <c r="B33" s="33" t="s">
        <v>277</v>
      </c>
      <c r="C33" s="33" t="s">
        <v>278</v>
      </c>
      <c r="D33" s="34">
        <v>174.1</v>
      </c>
      <c r="E33" s="34">
        <f>'농어촌도로현황(총괄)'!S6</f>
        <v>125.69999999999999</v>
      </c>
      <c r="F33" s="34">
        <f>IF(E33="-",D33,IF(D33=E33,"-",D33-E33))</f>
        <v>48.400000000000006</v>
      </c>
      <c r="G33" s="35">
        <f t="shared" si="0"/>
        <v>72.1</v>
      </c>
    </row>
    <row r="34" spans="1:7" s="7" customFormat="1" ht="20.25">
      <c r="A34" s="36"/>
      <c r="C34" s="36"/>
      <c r="D34" s="37"/>
      <c r="E34" s="37"/>
      <c r="F34" s="38"/>
      <c r="G34" s="39"/>
    </row>
    <row r="35" spans="1:7" s="7" customFormat="1" ht="20.25">
      <c r="A35" s="36"/>
      <c r="C35" s="36"/>
      <c r="D35" s="37"/>
      <c r="E35" s="37"/>
      <c r="F35" s="38"/>
      <c r="G35" s="39"/>
    </row>
    <row r="36" spans="1:6" s="7" customFormat="1" ht="20.25">
      <c r="A36" s="36"/>
      <c r="C36" s="36"/>
      <c r="F36" s="38"/>
    </row>
    <row r="37" spans="1:6" s="7" customFormat="1" ht="20.25">
      <c r="A37" s="36"/>
      <c r="F37" s="38"/>
    </row>
    <row r="38" spans="1:6" s="7" customFormat="1" ht="20.25">
      <c r="A38" s="36"/>
      <c r="F38" s="38"/>
    </row>
    <row r="39" spans="1:6" s="7" customFormat="1" ht="20.25">
      <c r="A39" s="36"/>
      <c r="F39" s="38"/>
    </row>
    <row r="40" spans="1:6" s="7" customFormat="1" ht="20.25">
      <c r="A40" s="36"/>
      <c r="F40" s="38"/>
    </row>
    <row r="41" spans="1:6" s="7" customFormat="1" ht="20.25">
      <c r="A41" s="36"/>
      <c r="F41" s="38"/>
    </row>
    <row r="42" s="7" customFormat="1" ht="20.25">
      <c r="F42" s="38"/>
    </row>
    <row r="43" s="7" customFormat="1" ht="20.25">
      <c r="F43" s="38"/>
    </row>
    <row r="44" s="7" customFormat="1" ht="20.25">
      <c r="F44" s="38"/>
    </row>
    <row r="45" s="7" customFormat="1" ht="20.25">
      <c r="F45" s="38"/>
    </row>
    <row r="46" s="7" customFormat="1" ht="20.25">
      <c r="F46" s="38"/>
    </row>
    <row r="47" s="7" customFormat="1" ht="20.25">
      <c r="F47" s="38"/>
    </row>
    <row r="48" s="7" customFormat="1" ht="20.25">
      <c r="F48" s="38"/>
    </row>
    <row r="49" s="7" customFormat="1" ht="20.25">
      <c r="F49" s="38"/>
    </row>
    <row r="50" s="7" customFormat="1" ht="20.25">
      <c r="F50" s="38"/>
    </row>
    <row r="51" s="7" customFormat="1" ht="20.25">
      <c r="F51" s="38"/>
    </row>
    <row r="52" s="7" customFormat="1" ht="20.25">
      <c r="F52" s="38"/>
    </row>
    <row r="53" s="7" customFormat="1" ht="20.25"/>
    <row r="54" s="7" customFormat="1" ht="20.25"/>
    <row r="55" s="7" customFormat="1" ht="20.25"/>
    <row r="56" s="7" customFormat="1" ht="20.25"/>
    <row r="57" s="7" customFormat="1" ht="20.25"/>
    <row r="58" s="7" customFormat="1" ht="20.25"/>
    <row r="59" s="7" customFormat="1" ht="20.25"/>
    <row r="60" s="7" customFormat="1" ht="20.25"/>
    <row r="61" s="7" customFormat="1" ht="20.25"/>
    <row r="62" s="7" customFormat="1" ht="20.25"/>
    <row r="63" s="7" customFormat="1" ht="20.25"/>
    <row r="64" s="7" customFormat="1" ht="20.25"/>
    <row r="65" s="7" customFormat="1" ht="20.25"/>
    <row r="66" s="7" customFormat="1" ht="20.25"/>
    <row r="67" s="40" customFormat="1" ht="17.25"/>
    <row r="68" s="40" customFormat="1" ht="17.25"/>
    <row r="69" s="40" customFormat="1" ht="17.25"/>
    <row r="70" s="40" customFormat="1" ht="17.25"/>
    <row r="71" s="40" customFormat="1" ht="17.25"/>
    <row r="72" s="40" customFormat="1" ht="17.25"/>
    <row r="73" s="40" customFormat="1" ht="17.25"/>
    <row r="74" s="40" customFormat="1" ht="17.25"/>
    <row r="75" s="40" customFormat="1" ht="17.25"/>
    <row r="76" s="40" customFormat="1" ht="17.25"/>
    <row r="77" s="40" customFormat="1" ht="17.25"/>
    <row r="78" s="40" customFormat="1" ht="17.25"/>
    <row r="79" s="40" customFormat="1" ht="17.25"/>
    <row r="80" s="40" customFormat="1" ht="17.25"/>
    <row r="81" s="40" customFormat="1" ht="17.25"/>
    <row r="82" s="40" customFormat="1" ht="17.25"/>
    <row r="83" s="40" customFormat="1" ht="17.25"/>
    <row r="84" s="40" customFormat="1" ht="17.25"/>
    <row r="85" s="40" customFormat="1" ht="17.25"/>
    <row r="86" s="40" customFormat="1" ht="17.25"/>
    <row r="87" s="40" customFormat="1" ht="17.25"/>
    <row r="88" s="40" customFormat="1" ht="17.25"/>
    <row r="89" s="40" customFormat="1" ht="17.25"/>
    <row r="90" s="40" customFormat="1" ht="17.25"/>
    <row r="91" s="40" customFormat="1" ht="17.25"/>
    <row r="92" s="40" customFormat="1" ht="17.25"/>
    <row r="93" s="40" customFormat="1" ht="17.25"/>
    <row r="94" s="40" customFormat="1" ht="17.25"/>
    <row r="95" s="40" customFormat="1" ht="17.25"/>
    <row r="96" s="40" customFormat="1" ht="17.25"/>
    <row r="97" s="40" customFormat="1" ht="17.25"/>
    <row r="98" s="40" customFormat="1" ht="17.25"/>
    <row r="99" s="40" customFormat="1" ht="17.25"/>
    <row r="100" s="40" customFormat="1" ht="17.25"/>
    <row r="101" s="40" customFormat="1" ht="17.25"/>
    <row r="102" s="40" customFormat="1" ht="17.25"/>
    <row r="103" s="40" customFormat="1" ht="17.25"/>
    <row r="104" s="40" customFormat="1" ht="17.25"/>
    <row r="105" s="40" customFormat="1" ht="17.25"/>
    <row r="106" s="40" customFormat="1" ht="17.25"/>
    <row r="107" s="40" customFormat="1" ht="17.25"/>
    <row r="108" s="40" customFormat="1" ht="17.25"/>
    <row r="109" s="40" customFormat="1" ht="17.25"/>
    <row r="110" s="40" customFormat="1" ht="17.25"/>
    <row r="111" s="40" customFormat="1" ht="17.25"/>
    <row r="112" s="40" customFormat="1" ht="17.25"/>
    <row r="113" s="40" customFormat="1" ht="17.25"/>
    <row r="114" s="40" customFormat="1" ht="17.25"/>
    <row r="115" s="40" customFormat="1" ht="17.25"/>
    <row r="116" s="40" customFormat="1" ht="17.25"/>
    <row r="117" s="40" customFormat="1" ht="17.25"/>
    <row r="118" s="40" customFormat="1" ht="17.25"/>
    <row r="119" s="40" customFormat="1" ht="17.25"/>
    <row r="120" s="40" customFormat="1" ht="17.25"/>
    <row r="121" s="40" customFormat="1" ht="17.25"/>
    <row r="122" s="40" customFormat="1" ht="17.25"/>
    <row r="123" s="40" customFormat="1" ht="17.25"/>
    <row r="124" s="40" customFormat="1" ht="17.25"/>
    <row r="125" s="40" customFormat="1" ht="17.25"/>
    <row r="126" s="40" customFormat="1" ht="17.25"/>
    <row r="127" s="40" customFormat="1" ht="17.25"/>
    <row r="128" s="40" customFormat="1" ht="17.25"/>
    <row r="129" s="40" customFormat="1" ht="17.25"/>
    <row r="130" s="40" customFormat="1" ht="17.25"/>
    <row r="131" s="40" customFormat="1" ht="17.25"/>
    <row r="132" s="40" customFormat="1" ht="17.25"/>
    <row r="133" s="40" customFormat="1" ht="17.25"/>
    <row r="134" s="40" customFormat="1" ht="17.25"/>
    <row r="135" s="40" customFormat="1" ht="17.25"/>
    <row r="136" s="40" customFormat="1" ht="17.25"/>
    <row r="137" s="40" customFormat="1" ht="17.25"/>
    <row r="138" s="40" customFormat="1" ht="17.25"/>
    <row r="139" s="40" customFormat="1" ht="17.25"/>
    <row r="140" s="40" customFormat="1" ht="17.25"/>
    <row r="141" s="40" customFormat="1" ht="17.25"/>
    <row r="142" s="40" customFormat="1" ht="17.25"/>
    <row r="143" s="40" customFormat="1" ht="17.25"/>
    <row r="144" s="40" customFormat="1" ht="17.25"/>
    <row r="145" s="40" customFormat="1" ht="17.25"/>
    <row r="146" s="40" customFormat="1" ht="17.25"/>
    <row r="147" s="40" customFormat="1" ht="17.25"/>
    <row r="148" s="40" customFormat="1" ht="17.25"/>
    <row r="149" s="40" customFormat="1" ht="17.25"/>
    <row r="150" s="40" customFormat="1" ht="17.25"/>
    <row r="151" s="40" customFormat="1" ht="17.25"/>
    <row r="152" s="40" customFormat="1" ht="17.25"/>
    <row r="153" s="40" customFormat="1" ht="17.25"/>
    <row r="154" s="40" customFormat="1" ht="17.25"/>
    <row r="155" s="40" customFormat="1" ht="17.25"/>
    <row r="156" s="40" customFormat="1" ht="17.25"/>
    <row r="157" s="40" customFormat="1" ht="17.25"/>
    <row r="158" s="40" customFormat="1" ht="17.25"/>
  </sheetData>
  <sheetProtection/>
  <mergeCells count="7">
    <mergeCell ref="A1:G1"/>
    <mergeCell ref="A30:A33"/>
    <mergeCell ref="A15:A17"/>
    <mergeCell ref="A18:A29"/>
    <mergeCell ref="A7:A10"/>
    <mergeCell ref="A11:A14"/>
    <mergeCell ref="F2:G2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G45"/>
  <sheetViews>
    <sheetView showZeros="0" zoomScale="70" zoomScaleNormal="70" zoomScalePageLayoutView="0" workbookViewId="0" topLeftCell="A1">
      <selection activeCell="J4" sqref="J4"/>
    </sheetView>
  </sheetViews>
  <sheetFormatPr defaultColWidth="9.140625" defaultRowHeight="12.75"/>
  <cols>
    <col min="1" max="1" width="14.421875" style="41" customWidth="1"/>
    <col min="2" max="2" width="15.421875" style="41" bestFit="1" customWidth="1"/>
    <col min="3" max="3" width="20.28125" style="41" bestFit="1" customWidth="1"/>
    <col min="4" max="4" width="12.140625" style="41" bestFit="1" customWidth="1"/>
    <col min="5" max="5" width="13.8515625" style="41" bestFit="1" customWidth="1"/>
    <col min="6" max="7" width="10.57421875" style="41" bestFit="1" customWidth="1"/>
    <col min="8" max="16384" width="9.140625" style="41" customWidth="1"/>
  </cols>
  <sheetData>
    <row r="1" spans="1:7" ht="42" customHeight="1">
      <c r="A1" s="258" t="s">
        <v>248</v>
      </c>
      <c r="B1" s="258"/>
      <c r="C1" s="258"/>
      <c r="D1" s="258"/>
      <c r="E1" s="258"/>
      <c r="F1" s="258"/>
      <c r="G1" s="258"/>
    </row>
    <row r="2" spans="6:7" ht="32.25" customHeight="1">
      <c r="F2" s="259" t="s">
        <v>323</v>
      </c>
      <c r="G2" s="259"/>
    </row>
    <row r="3" spans="1:7" s="46" customFormat="1" ht="44.25" customHeight="1">
      <c r="A3" s="42" t="s">
        <v>163</v>
      </c>
      <c r="B3" s="43" t="s">
        <v>249</v>
      </c>
      <c r="C3" s="44" t="s">
        <v>164</v>
      </c>
      <c r="D3" s="44" t="s">
        <v>165</v>
      </c>
      <c r="E3" s="44" t="s">
        <v>166</v>
      </c>
      <c r="F3" s="43" t="s">
        <v>250</v>
      </c>
      <c r="G3" s="45" t="s">
        <v>167</v>
      </c>
    </row>
    <row r="4" spans="1:7" s="46" customFormat="1" ht="27" customHeight="1">
      <c r="A4" s="47" t="s">
        <v>251</v>
      </c>
      <c r="B4" s="48"/>
      <c r="C4" s="49"/>
      <c r="D4" s="50">
        <f>SUM(D5,D6,D12,D15,)</f>
        <v>294.15200000000004</v>
      </c>
      <c r="E4" s="50">
        <f>SUM(E5,E6,E12,E15,)</f>
        <v>243.102</v>
      </c>
      <c r="F4" s="51">
        <f>SUM(F5,F6,F12,F15,)</f>
        <v>51.05000000000001</v>
      </c>
      <c r="G4" s="232">
        <f aca="true" t="shared" si="0" ref="G4:G26">IF(E4="-","-",TRUNC(E4/D4*100,1))</f>
        <v>82.6</v>
      </c>
    </row>
    <row r="5" spans="1:7" s="46" customFormat="1" ht="27" customHeight="1">
      <c r="A5" s="52" t="s">
        <v>168</v>
      </c>
      <c r="B5" s="53" t="s">
        <v>169</v>
      </c>
      <c r="C5" s="53" t="s">
        <v>170</v>
      </c>
      <c r="D5" s="54">
        <v>30.36</v>
      </c>
      <c r="E5" s="54">
        <v>30.36</v>
      </c>
      <c r="F5" s="55" t="str">
        <f aca="true" t="shared" si="1" ref="F5:F26">IF(E5="-",D5,IF(D5=E5,"-",D5-E5))</f>
        <v>-</v>
      </c>
      <c r="G5" s="56">
        <f t="shared" si="0"/>
        <v>100</v>
      </c>
    </row>
    <row r="6" spans="1:7" s="46" customFormat="1" ht="27" customHeight="1">
      <c r="A6" s="261" t="s">
        <v>280</v>
      </c>
      <c r="B6" s="57" t="s">
        <v>171</v>
      </c>
      <c r="C6" s="57" t="s">
        <v>281</v>
      </c>
      <c r="D6" s="58">
        <f>SUM(D7:D11)</f>
        <v>85.922</v>
      </c>
      <c r="E6" s="58">
        <f>SUM(E7:E11)</f>
        <v>85.322</v>
      </c>
      <c r="F6" s="59">
        <f t="shared" si="1"/>
        <v>0.5999999999999943</v>
      </c>
      <c r="G6" s="60">
        <f t="shared" si="0"/>
        <v>99.3</v>
      </c>
    </row>
    <row r="7" spans="1:7" s="46" customFormat="1" ht="27" customHeight="1">
      <c r="A7" s="261"/>
      <c r="B7" s="61" t="s">
        <v>282</v>
      </c>
      <c r="C7" s="61" t="s">
        <v>283</v>
      </c>
      <c r="D7" s="62">
        <v>12.379</v>
      </c>
      <c r="E7" s="62">
        <v>11.779</v>
      </c>
      <c r="F7" s="63">
        <f t="shared" si="1"/>
        <v>0.5999999999999996</v>
      </c>
      <c r="G7" s="64">
        <f t="shared" si="0"/>
        <v>95.1</v>
      </c>
    </row>
    <row r="8" spans="1:7" s="46" customFormat="1" ht="27" customHeight="1">
      <c r="A8" s="260"/>
      <c r="B8" s="65" t="s">
        <v>284</v>
      </c>
      <c r="C8" s="65" t="s">
        <v>172</v>
      </c>
      <c r="D8" s="66">
        <v>19.58</v>
      </c>
      <c r="E8" s="67">
        <v>19.58</v>
      </c>
      <c r="F8" s="68" t="str">
        <f t="shared" si="1"/>
        <v>-</v>
      </c>
      <c r="G8" s="69">
        <f t="shared" si="0"/>
        <v>100</v>
      </c>
    </row>
    <row r="9" spans="1:7" s="46" customFormat="1" ht="27" customHeight="1">
      <c r="A9" s="260"/>
      <c r="B9" s="65" t="s">
        <v>173</v>
      </c>
      <c r="C9" s="65" t="s">
        <v>174</v>
      </c>
      <c r="D9" s="70">
        <v>15.957</v>
      </c>
      <c r="E9" s="62">
        <v>15.957</v>
      </c>
      <c r="F9" s="68" t="str">
        <f t="shared" si="1"/>
        <v>-</v>
      </c>
      <c r="G9" s="69">
        <f t="shared" si="0"/>
        <v>100</v>
      </c>
    </row>
    <row r="10" spans="1:7" s="46" customFormat="1" ht="27" customHeight="1">
      <c r="A10" s="260"/>
      <c r="B10" s="65" t="s">
        <v>175</v>
      </c>
      <c r="C10" s="65" t="s">
        <v>176</v>
      </c>
      <c r="D10" s="70">
        <v>28.918</v>
      </c>
      <c r="E10" s="62">
        <v>28.918</v>
      </c>
      <c r="F10" s="68" t="str">
        <f t="shared" si="1"/>
        <v>-</v>
      </c>
      <c r="G10" s="69">
        <f t="shared" si="0"/>
        <v>100</v>
      </c>
    </row>
    <row r="11" spans="1:7" s="46" customFormat="1" ht="27" customHeight="1">
      <c r="A11" s="260"/>
      <c r="B11" s="65" t="s">
        <v>177</v>
      </c>
      <c r="C11" s="65" t="s">
        <v>178</v>
      </c>
      <c r="D11" s="70">
        <v>9.088</v>
      </c>
      <c r="E11" s="62">
        <v>9.088</v>
      </c>
      <c r="F11" s="68" t="str">
        <f t="shared" si="1"/>
        <v>-</v>
      </c>
      <c r="G11" s="69">
        <f t="shared" si="0"/>
        <v>100</v>
      </c>
    </row>
    <row r="12" spans="1:7" s="46" customFormat="1" ht="27" customHeight="1">
      <c r="A12" s="260" t="s">
        <v>179</v>
      </c>
      <c r="B12" s="53" t="s">
        <v>171</v>
      </c>
      <c r="C12" s="53" t="s">
        <v>180</v>
      </c>
      <c r="D12" s="54">
        <f>SUM(D13:D14)</f>
        <v>63.17</v>
      </c>
      <c r="E12" s="54">
        <f>SUM(E13:E14)</f>
        <v>63.17</v>
      </c>
      <c r="F12" s="55" t="str">
        <f t="shared" si="1"/>
        <v>-</v>
      </c>
      <c r="G12" s="56">
        <f t="shared" si="0"/>
        <v>100</v>
      </c>
    </row>
    <row r="13" spans="1:7" s="46" customFormat="1" ht="27" customHeight="1">
      <c r="A13" s="260"/>
      <c r="B13" s="71" t="s">
        <v>285</v>
      </c>
      <c r="C13" s="65" t="s">
        <v>286</v>
      </c>
      <c r="D13" s="66">
        <v>16.17</v>
      </c>
      <c r="E13" s="67">
        <v>16.17</v>
      </c>
      <c r="F13" s="68" t="str">
        <f t="shared" si="1"/>
        <v>-</v>
      </c>
      <c r="G13" s="69">
        <f t="shared" si="0"/>
        <v>100</v>
      </c>
    </row>
    <row r="14" spans="1:7" s="46" customFormat="1" ht="27" customHeight="1">
      <c r="A14" s="260"/>
      <c r="B14" s="71" t="s">
        <v>287</v>
      </c>
      <c r="C14" s="65" t="s">
        <v>288</v>
      </c>
      <c r="D14" s="68">
        <v>47</v>
      </c>
      <c r="E14" s="63">
        <v>47</v>
      </c>
      <c r="F14" s="68" t="str">
        <f t="shared" si="1"/>
        <v>-</v>
      </c>
      <c r="G14" s="69">
        <f t="shared" si="0"/>
        <v>100</v>
      </c>
    </row>
    <row r="15" spans="1:7" s="46" customFormat="1" ht="27" customHeight="1">
      <c r="A15" s="261" t="s">
        <v>289</v>
      </c>
      <c r="B15" s="72" t="s">
        <v>171</v>
      </c>
      <c r="C15" s="53" t="s">
        <v>181</v>
      </c>
      <c r="D15" s="54">
        <f>SUM(D16:D26)</f>
        <v>114.70000000000002</v>
      </c>
      <c r="E15" s="54">
        <f>SUM(E16:E26)</f>
        <v>64.25</v>
      </c>
      <c r="F15" s="54">
        <f t="shared" si="1"/>
        <v>50.45000000000002</v>
      </c>
      <c r="G15" s="73">
        <f t="shared" si="0"/>
        <v>56</v>
      </c>
    </row>
    <row r="16" spans="1:7" s="46" customFormat="1" ht="27" customHeight="1">
      <c r="A16" s="260"/>
      <c r="B16" s="65" t="s">
        <v>182</v>
      </c>
      <c r="C16" s="65" t="s">
        <v>183</v>
      </c>
      <c r="D16" s="66">
        <v>9</v>
      </c>
      <c r="E16" s="25">
        <f>'도로현황(위임)'!E19</f>
        <v>2.2</v>
      </c>
      <c r="F16" s="66">
        <f t="shared" si="1"/>
        <v>6.8</v>
      </c>
      <c r="G16" s="74">
        <f t="shared" si="0"/>
        <v>24.4</v>
      </c>
    </row>
    <row r="17" spans="1:7" s="46" customFormat="1" ht="27" customHeight="1">
      <c r="A17" s="260"/>
      <c r="B17" s="65" t="s">
        <v>184</v>
      </c>
      <c r="C17" s="65" t="s">
        <v>185</v>
      </c>
      <c r="D17" s="66">
        <v>24.6</v>
      </c>
      <c r="E17" s="25">
        <f>'도로현황(위임)'!E20</f>
        <v>11.2</v>
      </c>
      <c r="F17" s="66">
        <f t="shared" si="1"/>
        <v>13.400000000000002</v>
      </c>
      <c r="G17" s="74">
        <f t="shared" si="0"/>
        <v>45.5</v>
      </c>
    </row>
    <row r="18" spans="1:7" s="46" customFormat="1" ht="27" customHeight="1">
      <c r="A18" s="260"/>
      <c r="B18" s="65" t="s">
        <v>186</v>
      </c>
      <c r="C18" s="65" t="s">
        <v>187</v>
      </c>
      <c r="D18" s="66">
        <v>13</v>
      </c>
      <c r="E18" s="25">
        <f>'도로현황(위임)'!E21</f>
        <v>8.87</v>
      </c>
      <c r="F18" s="66">
        <f t="shared" si="1"/>
        <v>4.130000000000001</v>
      </c>
      <c r="G18" s="74">
        <f t="shared" si="0"/>
        <v>68.2</v>
      </c>
    </row>
    <row r="19" spans="1:7" s="46" customFormat="1" ht="27" customHeight="1">
      <c r="A19" s="260"/>
      <c r="B19" s="65" t="s">
        <v>188</v>
      </c>
      <c r="C19" s="65" t="s">
        <v>189</v>
      </c>
      <c r="D19" s="66">
        <v>5</v>
      </c>
      <c r="E19" s="25">
        <f>'도로현황(위임)'!E22</f>
        <v>5</v>
      </c>
      <c r="F19" s="66" t="str">
        <f t="shared" si="1"/>
        <v>-</v>
      </c>
      <c r="G19" s="69">
        <f t="shared" si="0"/>
        <v>100</v>
      </c>
    </row>
    <row r="20" spans="1:7" s="46" customFormat="1" ht="27" customHeight="1">
      <c r="A20" s="260"/>
      <c r="B20" s="65" t="s">
        <v>190</v>
      </c>
      <c r="C20" s="65" t="s">
        <v>191</v>
      </c>
      <c r="D20" s="66">
        <v>5.7</v>
      </c>
      <c r="E20" s="25">
        <f>'도로현황(위임)'!E23</f>
        <v>5.7</v>
      </c>
      <c r="F20" s="66" t="str">
        <f t="shared" si="1"/>
        <v>-</v>
      </c>
      <c r="G20" s="69">
        <f t="shared" si="0"/>
        <v>100</v>
      </c>
    </row>
    <row r="21" spans="1:7" s="46" customFormat="1" ht="27" customHeight="1">
      <c r="A21" s="260"/>
      <c r="B21" s="65" t="s">
        <v>192</v>
      </c>
      <c r="C21" s="65" t="s">
        <v>290</v>
      </c>
      <c r="D21" s="66">
        <v>13.5</v>
      </c>
      <c r="E21" s="25">
        <f>'도로현황(위임)'!E24</f>
        <v>11.780000000000001</v>
      </c>
      <c r="F21" s="66">
        <f t="shared" si="1"/>
        <v>1.7199999999999989</v>
      </c>
      <c r="G21" s="74">
        <f t="shared" si="0"/>
        <v>87.2</v>
      </c>
    </row>
    <row r="22" spans="1:7" s="46" customFormat="1" ht="27" customHeight="1">
      <c r="A22" s="260"/>
      <c r="B22" s="65" t="s">
        <v>193</v>
      </c>
      <c r="C22" s="65" t="s">
        <v>194</v>
      </c>
      <c r="D22" s="66">
        <v>11.2</v>
      </c>
      <c r="E22" s="25">
        <f>'도로현황(위임)'!E25</f>
        <v>5.5</v>
      </c>
      <c r="F22" s="66">
        <f t="shared" si="1"/>
        <v>5.699999999999999</v>
      </c>
      <c r="G22" s="74">
        <f t="shared" si="0"/>
        <v>49.1</v>
      </c>
    </row>
    <row r="23" spans="1:7" s="46" customFormat="1" ht="27" customHeight="1">
      <c r="A23" s="260"/>
      <c r="B23" s="65" t="s">
        <v>195</v>
      </c>
      <c r="C23" s="65" t="s">
        <v>196</v>
      </c>
      <c r="D23" s="66">
        <v>12.9</v>
      </c>
      <c r="E23" s="25">
        <f>'도로현황(위임)'!E26</f>
        <v>4.9</v>
      </c>
      <c r="F23" s="66">
        <f t="shared" si="1"/>
        <v>8</v>
      </c>
      <c r="G23" s="74">
        <f t="shared" si="0"/>
        <v>37.9</v>
      </c>
    </row>
    <row r="24" spans="1:7" s="46" customFormat="1" ht="27" customHeight="1">
      <c r="A24" s="260"/>
      <c r="B24" s="65" t="s">
        <v>197</v>
      </c>
      <c r="C24" s="65" t="s">
        <v>198</v>
      </c>
      <c r="D24" s="66">
        <v>5.6</v>
      </c>
      <c r="E24" s="25">
        <f>'도로현황(위임)'!E27</f>
        <v>5.6</v>
      </c>
      <c r="F24" s="66" t="str">
        <f t="shared" si="1"/>
        <v>-</v>
      </c>
      <c r="G24" s="69">
        <f t="shared" si="0"/>
        <v>100</v>
      </c>
    </row>
    <row r="25" spans="1:7" s="46" customFormat="1" ht="27" customHeight="1">
      <c r="A25" s="260"/>
      <c r="B25" s="65" t="s">
        <v>199</v>
      </c>
      <c r="C25" s="65" t="s">
        <v>200</v>
      </c>
      <c r="D25" s="66">
        <v>10.7</v>
      </c>
      <c r="E25" s="25">
        <f>'도로현황(위임)'!E28</f>
        <v>1.1</v>
      </c>
      <c r="F25" s="66">
        <f t="shared" si="1"/>
        <v>9.6</v>
      </c>
      <c r="G25" s="74">
        <f t="shared" si="0"/>
        <v>10.2</v>
      </c>
    </row>
    <row r="26" spans="1:7" s="46" customFormat="1" ht="27" customHeight="1">
      <c r="A26" s="262"/>
      <c r="B26" s="75" t="s">
        <v>201</v>
      </c>
      <c r="C26" s="75" t="s">
        <v>291</v>
      </c>
      <c r="D26" s="230">
        <v>3.5</v>
      </c>
      <c r="E26" s="231">
        <v>2.4</v>
      </c>
      <c r="F26" s="230">
        <f t="shared" si="1"/>
        <v>1.1</v>
      </c>
      <c r="G26" s="76">
        <f t="shared" si="0"/>
        <v>68.5</v>
      </c>
    </row>
    <row r="27" spans="1:7" s="46" customFormat="1" ht="20.25">
      <c r="A27" s="77"/>
      <c r="C27" s="77"/>
      <c r="D27" s="78"/>
      <c r="E27" s="78"/>
      <c r="F27" s="79"/>
      <c r="G27" s="80"/>
    </row>
    <row r="28" spans="1:7" s="46" customFormat="1" ht="20.25">
      <c r="A28" s="77"/>
      <c r="C28" s="77"/>
      <c r="D28" s="78"/>
      <c r="E28" s="78"/>
      <c r="F28" s="79"/>
      <c r="G28" s="80"/>
    </row>
    <row r="29" spans="1:6" s="46" customFormat="1" ht="20.25">
      <c r="A29" s="77"/>
      <c r="C29" s="77"/>
      <c r="F29" s="79"/>
    </row>
    <row r="30" spans="1:6" s="46" customFormat="1" ht="20.25">
      <c r="A30" s="77"/>
      <c r="F30" s="79"/>
    </row>
    <row r="31" spans="1:6" s="46" customFormat="1" ht="20.25">
      <c r="A31" s="77"/>
      <c r="F31" s="79"/>
    </row>
    <row r="32" spans="1:6" s="46" customFormat="1" ht="20.25">
      <c r="A32" s="77"/>
      <c r="F32" s="79"/>
    </row>
    <row r="33" spans="1:6" s="46" customFormat="1" ht="20.25">
      <c r="A33" s="77"/>
      <c r="F33" s="79"/>
    </row>
    <row r="34" spans="1:6" s="46" customFormat="1" ht="20.25">
      <c r="A34" s="77"/>
      <c r="F34" s="79"/>
    </row>
    <row r="35" s="46" customFormat="1" ht="20.25">
      <c r="F35" s="79"/>
    </row>
    <row r="36" s="46" customFormat="1" ht="20.25">
      <c r="F36" s="79"/>
    </row>
    <row r="37" s="46" customFormat="1" ht="20.25">
      <c r="F37" s="79"/>
    </row>
    <row r="38" s="46" customFormat="1" ht="20.25">
      <c r="F38" s="79"/>
    </row>
    <row r="39" s="46" customFormat="1" ht="20.25">
      <c r="F39" s="79"/>
    </row>
    <row r="40" s="46" customFormat="1" ht="20.25">
      <c r="F40" s="79"/>
    </row>
    <row r="41" s="46" customFormat="1" ht="20.25">
      <c r="F41" s="79"/>
    </row>
    <row r="42" s="46" customFormat="1" ht="20.25">
      <c r="F42" s="79"/>
    </row>
    <row r="43" s="46" customFormat="1" ht="20.25">
      <c r="F43" s="79"/>
    </row>
    <row r="44" s="46" customFormat="1" ht="20.25">
      <c r="F44" s="79"/>
    </row>
    <row r="45" s="46" customFormat="1" ht="20.25">
      <c r="F45" s="79"/>
    </row>
    <row r="46" s="46" customFormat="1" ht="20.25"/>
    <row r="47" s="46" customFormat="1" ht="20.25"/>
    <row r="48" s="46" customFormat="1" ht="20.25"/>
    <row r="49" s="46" customFormat="1" ht="20.25"/>
    <row r="50" s="46" customFormat="1" ht="20.25"/>
    <row r="51" s="46" customFormat="1" ht="20.25"/>
    <row r="52" s="46" customFormat="1" ht="20.25"/>
    <row r="53" s="46" customFormat="1" ht="20.25"/>
    <row r="54" s="46" customFormat="1" ht="20.25"/>
    <row r="55" s="46" customFormat="1" ht="20.25"/>
    <row r="56" s="46" customFormat="1" ht="20.25"/>
    <row r="57" s="46" customFormat="1" ht="20.25"/>
    <row r="58" s="46" customFormat="1" ht="20.25"/>
    <row r="59" s="46" customFormat="1" ht="20.25"/>
    <row r="60" s="81" customFormat="1" ht="17.25"/>
    <row r="61" s="81" customFormat="1" ht="17.25"/>
    <row r="62" s="81" customFormat="1" ht="17.25"/>
    <row r="63" s="81" customFormat="1" ht="17.25"/>
    <row r="64" s="81" customFormat="1" ht="17.25"/>
    <row r="65" s="81" customFormat="1" ht="17.25"/>
    <row r="66" s="81" customFormat="1" ht="17.25"/>
    <row r="67" s="81" customFormat="1" ht="17.25"/>
    <row r="68" s="81" customFormat="1" ht="17.25"/>
    <row r="69" s="81" customFormat="1" ht="17.25"/>
    <row r="70" s="81" customFormat="1" ht="17.25"/>
    <row r="71" s="81" customFormat="1" ht="17.25"/>
    <row r="72" s="81" customFormat="1" ht="17.25"/>
    <row r="73" s="81" customFormat="1" ht="17.25"/>
    <row r="74" s="81" customFormat="1" ht="17.25"/>
    <row r="75" s="81" customFormat="1" ht="17.25"/>
    <row r="76" s="81" customFormat="1" ht="17.25"/>
    <row r="77" s="81" customFormat="1" ht="17.25"/>
    <row r="78" s="81" customFormat="1" ht="17.25"/>
    <row r="79" s="81" customFormat="1" ht="17.25"/>
    <row r="80" s="81" customFormat="1" ht="17.25"/>
    <row r="81" s="81" customFormat="1" ht="17.25"/>
    <row r="82" s="81" customFormat="1" ht="17.25"/>
    <row r="83" s="81" customFormat="1" ht="17.25"/>
    <row r="84" s="81" customFormat="1" ht="17.25"/>
    <row r="85" s="81" customFormat="1" ht="17.25"/>
    <row r="86" s="81" customFormat="1" ht="17.25"/>
    <row r="87" s="81" customFormat="1" ht="17.25"/>
    <row r="88" s="81" customFormat="1" ht="17.25"/>
    <row r="89" s="81" customFormat="1" ht="17.25"/>
    <row r="90" s="81" customFormat="1" ht="17.25"/>
    <row r="91" s="81" customFormat="1" ht="17.25"/>
    <row r="92" s="81" customFormat="1" ht="17.25"/>
    <row r="93" s="81" customFormat="1" ht="17.25"/>
    <row r="94" s="81" customFormat="1" ht="17.25"/>
    <row r="95" s="81" customFormat="1" ht="17.25"/>
    <row r="96" s="81" customFormat="1" ht="17.25"/>
    <row r="97" s="81" customFormat="1" ht="17.25"/>
    <row r="98" s="81" customFormat="1" ht="17.25"/>
    <row r="99" s="81" customFormat="1" ht="17.25"/>
    <row r="100" s="81" customFormat="1" ht="17.25"/>
    <row r="101" s="81" customFormat="1" ht="17.25"/>
    <row r="102" s="81" customFormat="1" ht="17.25"/>
    <row r="103" s="81" customFormat="1" ht="17.25"/>
    <row r="104" s="81" customFormat="1" ht="17.25"/>
    <row r="105" s="81" customFormat="1" ht="17.25"/>
    <row r="106" s="81" customFormat="1" ht="17.25"/>
    <row r="107" s="81" customFormat="1" ht="17.25"/>
    <row r="108" s="81" customFormat="1" ht="17.25"/>
    <row r="109" s="81" customFormat="1" ht="17.25"/>
    <row r="110" s="81" customFormat="1" ht="17.25"/>
    <row r="111" s="81" customFormat="1" ht="17.25"/>
    <row r="112" s="81" customFormat="1" ht="17.25"/>
    <row r="113" s="81" customFormat="1" ht="17.25"/>
    <row r="114" s="81" customFormat="1" ht="17.25"/>
    <row r="115" s="81" customFormat="1" ht="17.25"/>
    <row r="116" s="81" customFormat="1" ht="17.25"/>
    <row r="117" s="81" customFormat="1" ht="17.25"/>
    <row r="118" s="81" customFormat="1" ht="17.25"/>
    <row r="119" s="81" customFormat="1" ht="17.25"/>
    <row r="120" s="81" customFormat="1" ht="17.25"/>
    <row r="121" s="81" customFormat="1" ht="17.25"/>
    <row r="122" s="81" customFormat="1" ht="17.25"/>
    <row r="123" s="81" customFormat="1" ht="17.25"/>
    <row r="124" s="81" customFormat="1" ht="17.25"/>
    <row r="125" s="81" customFormat="1" ht="17.25"/>
    <row r="126" s="81" customFormat="1" ht="17.25"/>
    <row r="127" s="81" customFormat="1" ht="17.25"/>
    <row r="128" s="81" customFormat="1" ht="17.25"/>
    <row r="129" s="81" customFormat="1" ht="17.25"/>
    <row r="130" s="81" customFormat="1" ht="17.25"/>
    <row r="131" s="81" customFormat="1" ht="17.25"/>
    <row r="132" s="81" customFormat="1" ht="17.25"/>
    <row r="133" s="81" customFormat="1" ht="17.25"/>
    <row r="134" s="81" customFormat="1" ht="17.25"/>
    <row r="135" s="81" customFormat="1" ht="17.25"/>
    <row r="136" s="81" customFormat="1" ht="17.25"/>
    <row r="137" s="81" customFormat="1" ht="17.25"/>
    <row r="138" s="81" customFormat="1" ht="17.25"/>
    <row r="139" s="81" customFormat="1" ht="17.25"/>
    <row r="140" s="81" customFormat="1" ht="17.25"/>
    <row r="141" s="81" customFormat="1" ht="17.25"/>
    <row r="142" s="81" customFormat="1" ht="17.25"/>
    <row r="143" s="81" customFormat="1" ht="17.25"/>
    <row r="144" s="81" customFormat="1" ht="17.25"/>
    <row r="145" s="81" customFormat="1" ht="17.25"/>
    <row r="146" s="81" customFormat="1" ht="17.25"/>
    <row r="147" s="81" customFormat="1" ht="17.25"/>
    <row r="148" s="81" customFormat="1" ht="17.25"/>
    <row r="149" s="81" customFormat="1" ht="17.25"/>
    <row r="150" s="81" customFormat="1" ht="17.25"/>
    <row r="151" s="81" customFormat="1" ht="17.25"/>
  </sheetData>
  <sheetProtection/>
  <mergeCells count="5">
    <mergeCell ref="A1:G1"/>
    <mergeCell ref="F2:G2"/>
    <mergeCell ref="A12:A14"/>
    <mergeCell ref="A15:A26"/>
    <mergeCell ref="A6:A11"/>
  </mergeCells>
  <printOptions/>
  <pageMargins left="0.4" right="0.22" top="0.7480314960629921" bottom="0.2362204724409449" header="0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U61"/>
  <sheetViews>
    <sheetView showZeros="0" view="pageBreakPreview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2" width="9.140625" style="102" customWidth="1"/>
    <col min="3" max="3" width="11.421875" style="102" customWidth="1"/>
    <col min="4" max="4" width="10.140625" style="102" customWidth="1"/>
    <col min="5" max="12" width="10.00390625" style="102" bestFit="1" customWidth="1"/>
    <col min="13" max="13" width="9.28125" style="102" customWidth="1"/>
    <col min="14" max="14" width="10.00390625" style="102" bestFit="1" customWidth="1"/>
    <col min="15" max="16384" width="9.140625" style="102" customWidth="1"/>
  </cols>
  <sheetData>
    <row r="1" spans="1:14" s="83" customFormat="1" ht="49.5">
      <c r="A1" s="103" t="s">
        <v>204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3:14" s="84" customFormat="1" ht="21.75" customHeight="1">
      <c r="C2" s="85"/>
      <c r="L2" s="86"/>
      <c r="M2" s="259" t="s">
        <v>341</v>
      </c>
      <c r="N2" s="259"/>
    </row>
    <row r="3" spans="1:14" s="84" customFormat="1" ht="18.75" customHeight="1">
      <c r="A3" s="87" t="s">
        <v>205</v>
      </c>
      <c r="B3" s="88" t="s">
        <v>164</v>
      </c>
      <c r="C3" s="88" t="s">
        <v>206</v>
      </c>
      <c r="D3" s="88" t="s">
        <v>207</v>
      </c>
      <c r="E3" s="88" t="s">
        <v>208</v>
      </c>
      <c r="F3" s="88" t="s">
        <v>209</v>
      </c>
      <c r="G3" s="88" t="s">
        <v>210</v>
      </c>
      <c r="H3" s="88" t="s">
        <v>211</v>
      </c>
      <c r="I3" s="88" t="s">
        <v>212</v>
      </c>
      <c r="J3" s="88" t="s">
        <v>213</v>
      </c>
      <c r="K3" s="88" t="s">
        <v>214</v>
      </c>
      <c r="L3" s="88" t="s">
        <v>215</v>
      </c>
      <c r="M3" s="88" t="s">
        <v>216</v>
      </c>
      <c r="N3" s="89" t="s">
        <v>217</v>
      </c>
    </row>
    <row r="4" spans="1:21" s="84" customFormat="1" ht="18.75" customHeight="1">
      <c r="A4" s="90" t="s">
        <v>206</v>
      </c>
      <c r="B4" s="91"/>
      <c r="C4" s="92">
        <f aca="true" t="shared" si="0" ref="C4:N4">SUBTOTAL(9,C5:C26)</f>
        <v>294.152</v>
      </c>
      <c r="D4" s="92">
        <f t="shared" si="0"/>
        <v>33.7</v>
      </c>
      <c r="E4" s="92">
        <f t="shared" si="0"/>
        <v>44.150000000000006</v>
      </c>
      <c r="F4" s="92">
        <f t="shared" si="0"/>
        <v>26.319999999999997</v>
      </c>
      <c r="G4" s="92">
        <f t="shared" si="0"/>
        <v>27.437</v>
      </c>
      <c r="H4" s="92">
        <f t="shared" si="0"/>
        <v>19.897</v>
      </c>
      <c r="I4" s="92">
        <f t="shared" si="0"/>
        <v>42.4</v>
      </c>
      <c r="J4" s="92">
        <f t="shared" si="0"/>
        <v>17.1</v>
      </c>
      <c r="K4" s="92">
        <f t="shared" si="0"/>
        <v>22.372</v>
      </c>
      <c r="L4" s="92">
        <f t="shared" si="0"/>
        <v>20.3</v>
      </c>
      <c r="M4" s="92">
        <f t="shared" si="0"/>
        <v>24.456000000000003</v>
      </c>
      <c r="N4" s="93">
        <f t="shared" si="0"/>
        <v>16.02</v>
      </c>
      <c r="O4" s="94"/>
      <c r="P4" s="94"/>
      <c r="Q4" s="94"/>
      <c r="R4" s="94"/>
      <c r="S4" s="94"/>
      <c r="T4" s="94"/>
      <c r="U4" s="94"/>
    </row>
    <row r="5" spans="1:21" s="84" customFormat="1" ht="18.75" customHeight="1">
      <c r="A5" s="90" t="s">
        <v>292</v>
      </c>
      <c r="B5" s="91" t="s">
        <v>218</v>
      </c>
      <c r="C5" s="92">
        <f>SUM(D5:N5)</f>
        <v>30.36</v>
      </c>
      <c r="D5" s="95"/>
      <c r="E5" s="95"/>
      <c r="F5" s="95">
        <v>11.08</v>
      </c>
      <c r="G5" s="95">
        <v>7.22</v>
      </c>
      <c r="H5" s="95">
        <v>1.24</v>
      </c>
      <c r="I5" s="95"/>
      <c r="J5" s="95"/>
      <c r="K5" s="95">
        <v>1.72</v>
      </c>
      <c r="L5" s="95"/>
      <c r="M5" s="95">
        <v>7.03</v>
      </c>
      <c r="N5" s="96">
        <v>2.07</v>
      </c>
      <c r="O5" s="94"/>
      <c r="P5" s="94"/>
      <c r="Q5" s="94"/>
      <c r="R5" s="94"/>
      <c r="S5" s="94"/>
      <c r="T5" s="94"/>
      <c r="U5" s="94"/>
    </row>
    <row r="6" spans="1:21" s="84" customFormat="1" ht="18.75" customHeight="1">
      <c r="A6" s="263" t="s">
        <v>219</v>
      </c>
      <c r="B6" s="91" t="s">
        <v>171</v>
      </c>
      <c r="C6" s="92">
        <f aca="true" t="shared" si="1" ref="C6:N6">SUBTOTAL(9,C7:C11)</f>
        <v>85.922</v>
      </c>
      <c r="D6" s="92">
        <f t="shared" si="1"/>
        <v>3.43</v>
      </c>
      <c r="E6" s="92">
        <f t="shared" si="1"/>
        <v>14.25</v>
      </c>
      <c r="F6" s="92">
        <f t="shared" si="1"/>
        <v>8.54</v>
      </c>
      <c r="G6" s="92">
        <f t="shared" si="1"/>
        <v>10.217</v>
      </c>
      <c r="H6" s="92">
        <f t="shared" si="1"/>
        <v>4.757</v>
      </c>
      <c r="I6" s="92">
        <f t="shared" si="1"/>
        <v>13.100000000000001</v>
      </c>
      <c r="J6" s="92">
        <f t="shared" si="1"/>
        <v>0</v>
      </c>
      <c r="K6" s="92">
        <f t="shared" si="1"/>
        <v>7.952</v>
      </c>
      <c r="L6" s="92">
        <f t="shared" si="1"/>
        <v>4.8</v>
      </c>
      <c r="M6" s="92">
        <f t="shared" si="1"/>
        <v>7.626</v>
      </c>
      <c r="N6" s="93">
        <f t="shared" si="1"/>
        <v>11.25</v>
      </c>
      <c r="O6" s="94"/>
      <c r="P6" s="94"/>
      <c r="Q6" s="94"/>
      <c r="R6" s="94"/>
      <c r="S6" s="94"/>
      <c r="T6" s="94"/>
      <c r="U6" s="94"/>
    </row>
    <row r="7" spans="1:21" s="84" customFormat="1" ht="18.75" customHeight="1">
      <c r="A7" s="264"/>
      <c r="B7" s="91" t="s">
        <v>293</v>
      </c>
      <c r="C7" s="92">
        <f>SUM(D7:N7)</f>
        <v>12.378999999999998</v>
      </c>
      <c r="D7" s="95"/>
      <c r="E7" s="95"/>
      <c r="F7" s="95"/>
      <c r="G7" s="95"/>
      <c r="H7" s="95"/>
      <c r="I7" s="95"/>
      <c r="J7" s="95"/>
      <c r="K7" s="95">
        <v>4.417</v>
      </c>
      <c r="L7" s="95">
        <v>4.8</v>
      </c>
      <c r="M7" s="95">
        <v>1</v>
      </c>
      <c r="N7" s="96">
        <v>2.162</v>
      </c>
      <c r="O7" s="94"/>
      <c r="P7" s="94"/>
      <c r="Q7" s="94"/>
      <c r="R7" s="94"/>
      <c r="S7" s="94"/>
      <c r="T7" s="94"/>
      <c r="U7" s="94"/>
    </row>
    <row r="8" spans="1:21" s="84" customFormat="1" ht="18.75" customHeight="1">
      <c r="A8" s="264"/>
      <c r="B8" s="91" t="s">
        <v>220</v>
      </c>
      <c r="C8" s="92">
        <f>SUM(D8:N8)</f>
        <v>19.580000000000002</v>
      </c>
      <c r="D8" s="95">
        <v>3.43</v>
      </c>
      <c r="E8" s="95">
        <v>13.1</v>
      </c>
      <c r="F8" s="95"/>
      <c r="G8" s="95"/>
      <c r="H8" s="95"/>
      <c r="I8" s="95">
        <v>3.05</v>
      </c>
      <c r="J8" s="95"/>
      <c r="K8" s="95"/>
      <c r="L8" s="95"/>
      <c r="M8" s="95"/>
      <c r="N8" s="96"/>
      <c r="O8" s="94"/>
      <c r="P8" s="94"/>
      <c r="Q8" s="94"/>
      <c r="R8" s="94"/>
      <c r="S8" s="94"/>
      <c r="T8" s="94"/>
      <c r="U8" s="94"/>
    </row>
    <row r="9" spans="1:21" s="84" customFormat="1" ht="18.75" customHeight="1">
      <c r="A9" s="264"/>
      <c r="B9" s="91" t="s">
        <v>221</v>
      </c>
      <c r="C9" s="92">
        <f>SUM(D9:N9)</f>
        <v>15.957</v>
      </c>
      <c r="D9" s="95"/>
      <c r="E9" s="95">
        <v>1.15</v>
      </c>
      <c r="F9" s="95"/>
      <c r="G9" s="95"/>
      <c r="H9" s="95">
        <v>4.757</v>
      </c>
      <c r="I9" s="95">
        <v>10.05</v>
      </c>
      <c r="J9" s="95"/>
      <c r="K9" s="95"/>
      <c r="L9" s="95"/>
      <c r="M9" s="95"/>
      <c r="N9" s="96"/>
      <c r="O9" s="94"/>
      <c r="P9" s="94"/>
      <c r="Q9" s="94"/>
      <c r="R9" s="94"/>
      <c r="S9" s="94"/>
      <c r="T9" s="94"/>
      <c r="U9" s="94"/>
    </row>
    <row r="10" spans="1:21" s="84" customFormat="1" ht="18.75" customHeight="1">
      <c r="A10" s="264"/>
      <c r="B10" s="91" t="s">
        <v>222</v>
      </c>
      <c r="C10" s="92">
        <f>SUM(D10:N10)</f>
        <v>28.918</v>
      </c>
      <c r="D10" s="95"/>
      <c r="E10" s="95"/>
      <c r="F10" s="95">
        <v>8.54</v>
      </c>
      <c r="G10" s="95">
        <v>10.217</v>
      </c>
      <c r="H10" s="95"/>
      <c r="I10" s="95"/>
      <c r="J10" s="95"/>
      <c r="K10" s="95">
        <v>3.535</v>
      </c>
      <c r="L10" s="95"/>
      <c r="M10" s="95">
        <v>6.626</v>
      </c>
      <c r="N10" s="96"/>
      <c r="O10" s="94"/>
      <c r="P10" s="94"/>
      <c r="Q10" s="94"/>
      <c r="R10" s="94"/>
      <c r="S10" s="94"/>
      <c r="T10" s="94"/>
      <c r="U10" s="94"/>
    </row>
    <row r="11" spans="1:21" s="84" customFormat="1" ht="18.75" customHeight="1">
      <c r="A11" s="266"/>
      <c r="B11" s="91" t="s">
        <v>223</v>
      </c>
      <c r="C11" s="92">
        <f>SUM(D11:N11)</f>
        <v>9.088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>
        <v>9.088</v>
      </c>
      <c r="O11" s="94"/>
      <c r="P11" s="94"/>
      <c r="Q11" s="94"/>
      <c r="R11" s="94"/>
      <c r="S11" s="94"/>
      <c r="T11" s="94"/>
      <c r="U11" s="94"/>
    </row>
    <row r="12" spans="1:21" s="84" customFormat="1" ht="18.75" customHeight="1">
      <c r="A12" s="264" t="s">
        <v>179</v>
      </c>
      <c r="B12" s="91" t="s">
        <v>171</v>
      </c>
      <c r="C12" s="92">
        <f aca="true" t="shared" si="2" ref="C12:N12">SUBTOTAL(9,C13:C14)</f>
        <v>63.17</v>
      </c>
      <c r="D12" s="92">
        <f t="shared" si="2"/>
        <v>19.07</v>
      </c>
      <c r="E12" s="92">
        <f t="shared" si="2"/>
        <v>12.3</v>
      </c>
      <c r="F12" s="92">
        <f t="shared" si="2"/>
        <v>1</v>
      </c>
      <c r="G12" s="92">
        <f t="shared" si="2"/>
        <v>0</v>
      </c>
      <c r="H12" s="92">
        <f t="shared" si="2"/>
        <v>0</v>
      </c>
      <c r="I12" s="92">
        <f t="shared" si="2"/>
        <v>18.9</v>
      </c>
      <c r="J12" s="92">
        <f t="shared" si="2"/>
        <v>4.2</v>
      </c>
      <c r="K12" s="92">
        <f t="shared" si="2"/>
        <v>0</v>
      </c>
      <c r="L12" s="92">
        <f t="shared" si="2"/>
        <v>7.7</v>
      </c>
      <c r="M12" s="92">
        <f t="shared" si="2"/>
        <v>0</v>
      </c>
      <c r="N12" s="93">
        <f t="shared" si="2"/>
        <v>0</v>
      </c>
      <c r="O12" s="94"/>
      <c r="P12" s="94"/>
      <c r="Q12" s="94"/>
      <c r="R12" s="94"/>
      <c r="S12" s="94"/>
      <c r="T12" s="94"/>
      <c r="U12" s="94"/>
    </row>
    <row r="13" spans="1:21" s="84" customFormat="1" ht="18.75" customHeight="1">
      <c r="A13" s="264"/>
      <c r="B13" s="91" t="s">
        <v>224</v>
      </c>
      <c r="C13" s="92">
        <f>SUM(D13:N13)</f>
        <v>16.17</v>
      </c>
      <c r="D13" s="95">
        <v>10.97</v>
      </c>
      <c r="E13" s="95"/>
      <c r="F13" s="95">
        <v>1</v>
      </c>
      <c r="G13" s="95"/>
      <c r="H13" s="95"/>
      <c r="I13" s="95"/>
      <c r="J13" s="95">
        <v>4.2</v>
      </c>
      <c r="K13" s="95"/>
      <c r="L13" s="95"/>
      <c r="M13" s="95"/>
      <c r="N13" s="96"/>
      <c r="O13" s="94"/>
      <c r="P13" s="94"/>
      <c r="Q13" s="94"/>
      <c r="R13" s="94"/>
      <c r="S13" s="94"/>
      <c r="T13" s="94"/>
      <c r="U13" s="94"/>
    </row>
    <row r="14" spans="1:21" s="84" customFormat="1" ht="18.75" customHeight="1">
      <c r="A14" s="266"/>
      <c r="B14" s="91" t="s">
        <v>225</v>
      </c>
      <c r="C14" s="92">
        <f>SUM(D14:N14)</f>
        <v>47</v>
      </c>
      <c r="D14" s="95">
        <v>8.1</v>
      </c>
      <c r="E14" s="95">
        <v>12.3</v>
      </c>
      <c r="F14" s="95"/>
      <c r="G14" s="95"/>
      <c r="H14" s="95"/>
      <c r="I14" s="95">
        <v>18.9</v>
      </c>
      <c r="J14" s="95"/>
      <c r="K14" s="95"/>
      <c r="L14" s="95">
        <v>7.7</v>
      </c>
      <c r="M14" s="95"/>
      <c r="N14" s="96"/>
      <c r="O14" s="94"/>
      <c r="P14" s="94"/>
      <c r="Q14" s="94"/>
      <c r="R14" s="94"/>
      <c r="S14" s="94"/>
      <c r="T14" s="94"/>
      <c r="U14" s="94"/>
    </row>
    <row r="15" spans="1:21" s="84" customFormat="1" ht="18.75" customHeight="1">
      <c r="A15" s="263" t="s">
        <v>226</v>
      </c>
      <c r="B15" s="91" t="s">
        <v>171</v>
      </c>
      <c r="C15" s="92">
        <f aca="true" t="shared" si="3" ref="C15:N15">SUBTOTAL(9,C16:C26)</f>
        <v>114.70000000000002</v>
      </c>
      <c r="D15" s="92">
        <f t="shared" si="3"/>
        <v>11.2</v>
      </c>
      <c r="E15" s="92">
        <f t="shared" si="3"/>
        <v>17.6</v>
      </c>
      <c r="F15" s="92">
        <f t="shared" si="3"/>
        <v>5.7</v>
      </c>
      <c r="G15" s="92">
        <f t="shared" si="3"/>
        <v>10</v>
      </c>
      <c r="H15" s="92">
        <f t="shared" si="3"/>
        <v>13.9</v>
      </c>
      <c r="I15" s="92">
        <f t="shared" si="3"/>
        <v>10.4</v>
      </c>
      <c r="J15" s="92">
        <f t="shared" si="3"/>
        <v>12.9</v>
      </c>
      <c r="K15" s="92">
        <f t="shared" si="3"/>
        <v>12.7</v>
      </c>
      <c r="L15" s="92">
        <f t="shared" si="3"/>
        <v>7.8</v>
      </c>
      <c r="M15" s="92">
        <f t="shared" si="3"/>
        <v>9.8</v>
      </c>
      <c r="N15" s="93">
        <f t="shared" si="3"/>
        <v>2.7</v>
      </c>
      <c r="O15" s="94"/>
      <c r="P15" s="94"/>
      <c r="Q15" s="94"/>
      <c r="R15" s="94"/>
      <c r="S15" s="94"/>
      <c r="T15" s="94"/>
      <c r="U15" s="94"/>
    </row>
    <row r="16" spans="1:21" s="84" customFormat="1" ht="18.75" customHeight="1">
      <c r="A16" s="264"/>
      <c r="B16" s="91" t="s">
        <v>227</v>
      </c>
      <c r="C16" s="92">
        <f aca="true" t="shared" si="4" ref="C16:C26">SUM(D16:N16)</f>
        <v>9</v>
      </c>
      <c r="D16" s="95">
        <v>4.2</v>
      </c>
      <c r="E16" s="95"/>
      <c r="F16" s="95"/>
      <c r="G16" s="95"/>
      <c r="H16" s="95"/>
      <c r="I16" s="95"/>
      <c r="J16" s="95"/>
      <c r="K16" s="95"/>
      <c r="L16" s="95">
        <v>4.8</v>
      </c>
      <c r="M16" s="95"/>
      <c r="N16" s="96"/>
      <c r="O16" s="94"/>
      <c r="P16" s="94"/>
      <c r="Q16" s="94"/>
      <c r="R16" s="94"/>
      <c r="S16" s="94"/>
      <c r="T16" s="94"/>
      <c r="U16" s="94"/>
    </row>
    <row r="17" spans="1:21" s="84" customFormat="1" ht="18.75" customHeight="1">
      <c r="A17" s="264"/>
      <c r="B17" s="91" t="s">
        <v>228</v>
      </c>
      <c r="C17" s="92">
        <f t="shared" si="4"/>
        <v>24.6</v>
      </c>
      <c r="D17" s="95">
        <v>7</v>
      </c>
      <c r="E17" s="95">
        <v>17.6</v>
      </c>
      <c r="F17" s="95"/>
      <c r="G17" s="95"/>
      <c r="H17" s="95"/>
      <c r="I17" s="95"/>
      <c r="J17" s="95"/>
      <c r="K17" s="95"/>
      <c r="L17" s="95"/>
      <c r="M17" s="95"/>
      <c r="N17" s="96"/>
      <c r="O17" s="94"/>
      <c r="P17" s="94"/>
      <c r="Q17" s="94"/>
      <c r="R17" s="94"/>
      <c r="S17" s="94"/>
      <c r="T17" s="94"/>
      <c r="U17" s="94"/>
    </row>
    <row r="18" spans="1:21" s="84" customFormat="1" ht="18.75" customHeight="1">
      <c r="A18" s="264"/>
      <c r="B18" s="91" t="s">
        <v>218</v>
      </c>
      <c r="C18" s="92">
        <f t="shared" si="4"/>
        <v>13</v>
      </c>
      <c r="D18" s="95"/>
      <c r="E18" s="95"/>
      <c r="F18" s="95">
        <v>5.7</v>
      </c>
      <c r="G18" s="95">
        <v>7.3</v>
      </c>
      <c r="H18" s="95"/>
      <c r="I18" s="95"/>
      <c r="J18" s="95"/>
      <c r="K18" s="95"/>
      <c r="L18" s="95"/>
      <c r="M18" s="95"/>
      <c r="N18" s="96"/>
      <c r="O18" s="94"/>
      <c r="P18" s="94"/>
      <c r="Q18" s="94"/>
      <c r="R18" s="94"/>
      <c r="S18" s="94"/>
      <c r="T18" s="94"/>
      <c r="U18" s="94"/>
    </row>
    <row r="19" spans="1:21" s="84" customFormat="1" ht="18.75" customHeight="1">
      <c r="A19" s="264"/>
      <c r="B19" s="91" t="s">
        <v>229</v>
      </c>
      <c r="C19" s="92">
        <f t="shared" si="4"/>
        <v>5</v>
      </c>
      <c r="D19" s="95"/>
      <c r="E19" s="95"/>
      <c r="F19" s="95"/>
      <c r="G19" s="95">
        <v>0.2</v>
      </c>
      <c r="H19" s="95">
        <v>4.8</v>
      </c>
      <c r="I19" s="95"/>
      <c r="J19" s="95"/>
      <c r="K19" s="95"/>
      <c r="L19" s="95"/>
      <c r="M19" s="95"/>
      <c r="N19" s="96"/>
      <c r="O19" s="94"/>
      <c r="P19" s="94"/>
      <c r="Q19" s="94"/>
      <c r="R19" s="94"/>
      <c r="S19" s="94"/>
      <c r="T19" s="94"/>
      <c r="U19" s="94"/>
    </row>
    <row r="20" spans="1:21" s="84" customFormat="1" ht="18.75" customHeight="1">
      <c r="A20" s="264"/>
      <c r="B20" s="91" t="s">
        <v>230</v>
      </c>
      <c r="C20" s="92">
        <f t="shared" si="4"/>
        <v>5.7</v>
      </c>
      <c r="D20" s="95"/>
      <c r="E20" s="95"/>
      <c r="F20" s="95"/>
      <c r="G20" s="95"/>
      <c r="H20" s="95">
        <v>5.7</v>
      </c>
      <c r="I20" s="95"/>
      <c r="J20" s="95"/>
      <c r="K20" s="95"/>
      <c r="L20" s="95"/>
      <c r="M20" s="95"/>
      <c r="N20" s="96"/>
      <c r="O20" s="94"/>
      <c r="P20" s="94"/>
      <c r="Q20" s="94"/>
      <c r="R20" s="94"/>
      <c r="S20" s="94"/>
      <c r="T20" s="94"/>
      <c r="U20" s="94"/>
    </row>
    <row r="21" spans="1:21" s="84" customFormat="1" ht="18.75" customHeight="1">
      <c r="A21" s="264"/>
      <c r="B21" s="91" t="s">
        <v>231</v>
      </c>
      <c r="C21" s="92">
        <f t="shared" si="4"/>
        <v>13.5</v>
      </c>
      <c r="D21" s="95"/>
      <c r="E21" s="95"/>
      <c r="F21" s="95"/>
      <c r="G21" s="95"/>
      <c r="H21" s="95"/>
      <c r="I21" s="95"/>
      <c r="J21" s="95"/>
      <c r="K21" s="95"/>
      <c r="L21" s="95">
        <v>1</v>
      </c>
      <c r="M21" s="95">
        <v>9.8</v>
      </c>
      <c r="N21" s="96">
        <v>2.7</v>
      </c>
      <c r="O21" s="94"/>
      <c r="P21" s="94"/>
      <c r="Q21" s="94"/>
      <c r="R21" s="94"/>
      <c r="S21" s="94"/>
      <c r="T21" s="94"/>
      <c r="U21" s="94"/>
    </row>
    <row r="22" spans="1:21" s="84" customFormat="1" ht="18.75" customHeight="1">
      <c r="A22" s="264"/>
      <c r="B22" s="91" t="s">
        <v>294</v>
      </c>
      <c r="C22" s="92">
        <f t="shared" si="4"/>
        <v>11.2</v>
      </c>
      <c r="D22" s="95"/>
      <c r="E22" s="95"/>
      <c r="F22" s="95"/>
      <c r="G22" s="95"/>
      <c r="H22" s="95"/>
      <c r="I22" s="95"/>
      <c r="J22" s="95"/>
      <c r="K22" s="95">
        <v>11.2</v>
      </c>
      <c r="L22" s="95"/>
      <c r="M22" s="95"/>
      <c r="N22" s="96"/>
      <c r="O22" s="94"/>
      <c r="P22" s="94"/>
      <c r="Q22" s="94"/>
      <c r="R22" s="94"/>
      <c r="S22" s="94"/>
      <c r="T22" s="94"/>
      <c r="U22" s="94"/>
    </row>
    <row r="23" spans="1:21" s="84" customFormat="1" ht="18.75" customHeight="1">
      <c r="A23" s="264"/>
      <c r="B23" s="91" t="s">
        <v>295</v>
      </c>
      <c r="C23" s="92">
        <f t="shared" si="4"/>
        <v>12.9</v>
      </c>
      <c r="D23" s="95"/>
      <c r="E23" s="95"/>
      <c r="F23" s="95"/>
      <c r="G23" s="95"/>
      <c r="H23" s="95"/>
      <c r="I23" s="95"/>
      <c r="J23" s="95">
        <v>12.9</v>
      </c>
      <c r="K23" s="95"/>
      <c r="L23" s="95"/>
      <c r="M23" s="95"/>
      <c r="N23" s="96"/>
      <c r="O23" s="94"/>
      <c r="P23" s="94"/>
      <c r="Q23" s="94"/>
      <c r="R23" s="94"/>
      <c r="S23" s="94"/>
      <c r="T23" s="94"/>
      <c r="U23" s="94"/>
    </row>
    <row r="24" spans="1:21" s="84" customFormat="1" ht="18.75" customHeight="1">
      <c r="A24" s="264"/>
      <c r="B24" s="91" t="s">
        <v>296</v>
      </c>
      <c r="C24" s="92">
        <f t="shared" si="4"/>
        <v>5.6</v>
      </c>
      <c r="D24" s="95"/>
      <c r="E24" s="95"/>
      <c r="F24" s="95"/>
      <c r="G24" s="95">
        <v>2.5</v>
      </c>
      <c r="H24" s="95"/>
      <c r="I24" s="95">
        <v>3.1</v>
      </c>
      <c r="J24" s="95"/>
      <c r="K24" s="95"/>
      <c r="L24" s="95"/>
      <c r="M24" s="95"/>
      <c r="N24" s="96"/>
      <c r="O24" s="94"/>
      <c r="P24" s="94"/>
      <c r="Q24" s="94"/>
      <c r="R24" s="94"/>
      <c r="S24" s="94"/>
      <c r="T24" s="94"/>
      <c r="U24" s="94"/>
    </row>
    <row r="25" spans="1:21" s="84" customFormat="1" ht="18.75" customHeight="1">
      <c r="A25" s="264"/>
      <c r="B25" s="91" t="s">
        <v>297</v>
      </c>
      <c r="C25" s="92">
        <f t="shared" si="4"/>
        <v>10.7</v>
      </c>
      <c r="D25" s="95"/>
      <c r="E25" s="95"/>
      <c r="F25" s="95"/>
      <c r="G25" s="95"/>
      <c r="H25" s="95">
        <v>3.4</v>
      </c>
      <c r="I25" s="95">
        <v>7.3</v>
      </c>
      <c r="J25" s="95"/>
      <c r="K25" s="95"/>
      <c r="L25" s="95"/>
      <c r="M25" s="95"/>
      <c r="N25" s="96"/>
      <c r="O25" s="94"/>
      <c r="P25" s="94"/>
      <c r="Q25" s="94"/>
      <c r="R25" s="94"/>
      <c r="S25" s="94"/>
      <c r="T25" s="94"/>
      <c r="U25" s="94"/>
    </row>
    <row r="26" spans="1:21" s="84" customFormat="1" ht="18.75" customHeight="1">
      <c r="A26" s="265"/>
      <c r="B26" s="97" t="s">
        <v>293</v>
      </c>
      <c r="C26" s="98">
        <f t="shared" si="4"/>
        <v>3.5</v>
      </c>
      <c r="D26" s="99"/>
      <c r="E26" s="99"/>
      <c r="F26" s="99"/>
      <c r="G26" s="99"/>
      <c r="H26" s="99"/>
      <c r="I26" s="99"/>
      <c r="J26" s="99"/>
      <c r="K26" s="99">
        <v>1.5</v>
      </c>
      <c r="L26" s="99">
        <v>2</v>
      </c>
      <c r="M26" s="99"/>
      <c r="N26" s="100"/>
      <c r="O26" s="94"/>
      <c r="P26" s="94"/>
      <c r="Q26" s="94"/>
      <c r="R26" s="94"/>
      <c r="S26" s="94"/>
      <c r="T26" s="94"/>
      <c r="U26" s="94"/>
    </row>
    <row r="27" spans="3:21" s="84" customFormat="1" ht="17.2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3:21" s="84" customFormat="1" ht="17.2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3:21" s="84" customFormat="1" ht="17.2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3:21" s="84" customFormat="1" ht="17.2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3:21" s="84" customFormat="1" ht="17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3:21" s="84" customFormat="1" ht="17.2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3:21" s="84" customFormat="1" ht="17.25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3:21" s="84" customFormat="1" ht="17.2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3:21" s="84" customFormat="1" ht="17.25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3:21" s="84" customFormat="1" ht="17.25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3:21" s="84" customFormat="1" ht="17.25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3:21" s="84" customFormat="1" ht="17.25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3:21" s="84" customFormat="1" ht="17.2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3:21" s="84" customFormat="1" ht="17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3:21" s="84" customFormat="1" ht="17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3:21" s="84" customFormat="1" ht="17.2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3:21" s="84" customFormat="1" ht="17.2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3:21" s="84" customFormat="1" ht="17.2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3:21" s="84" customFormat="1" ht="17.2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3:21" ht="16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3:21" ht="16.5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3:21" ht="16.5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3:21" ht="16.5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3:21" ht="16.5"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3:21" ht="16.5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3:21" ht="16.5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3:21" ht="16.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3:21" ht="16.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3:21" ht="16.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3:21" ht="16.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3:21" ht="16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3:21" ht="16.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3:21" ht="16.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3:21" ht="16.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3:21" ht="16.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</sheetData>
  <sheetProtection/>
  <mergeCells count="4">
    <mergeCell ref="A15:A26"/>
    <mergeCell ref="A6:A11"/>
    <mergeCell ref="A12:A14"/>
    <mergeCell ref="M2:N2"/>
  </mergeCells>
  <printOptions horizontalCentered="1"/>
  <pageMargins left="0.984251968503937" right="0.5905511811023623" top="0.7874015748031497" bottom="0.3937007874015748" header="0" footer="0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U65"/>
  <sheetViews>
    <sheetView showZeros="0" view="pageBreakPreview" zoomScale="85" zoomScaleSheetLayoutView="85" zoomScalePageLayoutView="0" workbookViewId="0" topLeftCell="A1">
      <selection activeCell="G21" sqref="G21"/>
    </sheetView>
  </sheetViews>
  <sheetFormatPr defaultColWidth="9.140625" defaultRowHeight="12.75"/>
  <cols>
    <col min="1" max="1" width="9.140625" style="102" customWidth="1"/>
    <col min="2" max="2" width="10.28125" style="102" customWidth="1"/>
    <col min="3" max="3" width="10.57421875" style="102" customWidth="1"/>
    <col min="4" max="4" width="9.8515625" style="102" customWidth="1"/>
    <col min="5" max="6" width="9.8515625" style="102" bestFit="1" customWidth="1"/>
    <col min="7" max="9" width="10.00390625" style="102" bestFit="1" customWidth="1"/>
    <col min="10" max="10" width="9.7109375" style="102" customWidth="1"/>
    <col min="11" max="12" width="9.8515625" style="102" bestFit="1" customWidth="1"/>
    <col min="13" max="13" width="9.28125" style="102" customWidth="1"/>
    <col min="14" max="14" width="9.8515625" style="102" bestFit="1" customWidth="1"/>
    <col min="15" max="15" width="10.7109375" style="102" customWidth="1"/>
    <col min="16" max="17" width="16.00390625" style="102" customWidth="1"/>
    <col min="18" max="18" width="13.7109375" style="102" customWidth="1"/>
    <col min="19" max="28" width="10.7109375" style="102" customWidth="1"/>
    <col min="29" max="16384" width="9.140625" style="102" customWidth="1"/>
  </cols>
  <sheetData>
    <row r="1" spans="1:14" s="83" customFormat="1" ht="34.5" customHeight="1">
      <c r="A1" s="214" t="s">
        <v>337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3:14" s="84" customFormat="1" ht="15" customHeight="1">
      <c r="C2" s="85"/>
      <c r="L2" s="86"/>
      <c r="M2" s="259" t="s">
        <v>338</v>
      </c>
      <c r="N2" s="259"/>
    </row>
    <row r="3" spans="1:18" s="84" customFormat="1" ht="18.75" customHeight="1">
      <c r="A3" s="87" t="s">
        <v>205</v>
      </c>
      <c r="B3" s="88" t="s">
        <v>164</v>
      </c>
      <c r="C3" s="88" t="s">
        <v>206</v>
      </c>
      <c r="D3" s="88" t="s">
        <v>207</v>
      </c>
      <c r="E3" s="88" t="s">
        <v>208</v>
      </c>
      <c r="F3" s="88" t="s">
        <v>209</v>
      </c>
      <c r="G3" s="88" t="s">
        <v>210</v>
      </c>
      <c r="H3" s="88" t="s">
        <v>211</v>
      </c>
      <c r="I3" s="88" t="s">
        <v>212</v>
      </c>
      <c r="J3" s="88" t="s">
        <v>213</v>
      </c>
      <c r="K3" s="88" t="s">
        <v>214</v>
      </c>
      <c r="L3" s="88" t="s">
        <v>215</v>
      </c>
      <c r="M3" s="88" t="s">
        <v>216</v>
      </c>
      <c r="N3" s="89" t="s">
        <v>217</v>
      </c>
      <c r="P3" s="84">
        <v>100</v>
      </c>
      <c r="Q3" s="84">
        <v>5000</v>
      </c>
      <c r="R3" s="84">
        <v>50000</v>
      </c>
    </row>
    <row r="4" spans="1:14" s="84" customFormat="1" ht="18.75" customHeight="1">
      <c r="A4" s="202"/>
      <c r="B4" s="212" t="s">
        <v>336</v>
      </c>
      <c r="C4" s="217">
        <f>C6/C5*100</f>
        <v>82.64502706083931</v>
      </c>
      <c r="D4" s="217">
        <f>D6/D5*100</f>
        <v>76.55786350148368</v>
      </c>
      <c r="E4" s="217">
        <f aca="true" t="shared" si="0" ref="E4:N4">E6/E5*100</f>
        <v>82.10645526613816</v>
      </c>
      <c r="F4" s="217">
        <f t="shared" si="0"/>
        <v>86.01823708206688</v>
      </c>
      <c r="G4" s="217">
        <f t="shared" si="0"/>
        <v>98.35987899551701</v>
      </c>
      <c r="H4" s="217">
        <f t="shared" si="0"/>
        <v>88.44046841232348</v>
      </c>
      <c r="I4" s="217">
        <f t="shared" si="0"/>
        <v>82.78301886792453</v>
      </c>
      <c r="J4" s="217">
        <f t="shared" si="0"/>
        <v>53.216374269005854</v>
      </c>
      <c r="K4" s="217">
        <f t="shared" si="0"/>
        <v>74.07473627748973</v>
      </c>
      <c r="L4" s="217">
        <f t="shared" si="0"/>
        <v>65.51724137931035</v>
      </c>
      <c r="M4" s="217">
        <f t="shared" si="0"/>
        <v>97.05593719332678</v>
      </c>
      <c r="N4" s="217">
        <f t="shared" si="0"/>
        <v>100</v>
      </c>
    </row>
    <row r="5" spans="1:14" s="84" customFormat="1" ht="18.75" customHeight="1">
      <c r="A5" s="202"/>
      <c r="B5" s="91" t="s">
        <v>335</v>
      </c>
      <c r="C5" s="216">
        <f>SUM(D5:N5)</f>
        <v>294.152</v>
      </c>
      <c r="D5" s="215">
        <v>33.7</v>
      </c>
      <c r="E5" s="215">
        <v>44.150000000000006</v>
      </c>
      <c r="F5" s="215">
        <v>26.319999999999997</v>
      </c>
      <c r="G5" s="215">
        <v>27.437</v>
      </c>
      <c r="H5" s="215">
        <v>19.897</v>
      </c>
      <c r="I5" s="215">
        <v>42.4</v>
      </c>
      <c r="J5" s="215">
        <v>17.1</v>
      </c>
      <c r="K5" s="215">
        <v>22.372</v>
      </c>
      <c r="L5" s="215">
        <v>20.3</v>
      </c>
      <c r="M5" s="215">
        <v>24.456000000000003</v>
      </c>
      <c r="N5" s="215">
        <v>16.02</v>
      </c>
    </row>
    <row r="6" spans="1:21" s="84" customFormat="1" ht="18.75" customHeight="1">
      <c r="A6" s="90" t="s">
        <v>206</v>
      </c>
      <c r="B6" s="91"/>
      <c r="C6" s="92">
        <f>C7+C8+C14+C19</f>
        <v>243.102</v>
      </c>
      <c r="D6" s="92">
        <f>D7+D8+D14+D19</f>
        <v>25.8</v>
      </c>
      <c r="E6" s="92">
        <f aca="true" t="shared" si="1" ref="E6:N6">E7+E8+E14+E19</f>
        <v>36.25</v>
      </c>
      <c r="F6" s="92">
        <f t="shared" si="1"/>
        <v>22.639999999999997</v>
      </c>
      <c r="G6" s="92">
        <f t="shared" si="1"/>
        <v>26.987000000000002</v>
      </c>
      <c r="H6" s="92">
        <f t="shared" si="1"/>
        <v>17.597</v>
      </c>
      <c r="I6" s="92">
        <f t="shared" si="1"/>
        <v>35.1</v>
      </c>
      <c r="J6" s="92">
        <f t="shared" si="1"/>
        <v>9.100000000000001</v>
      </c>
      <c r="K6" s="92">
        <f t="shared" si="1"/>
        <v>16.572000000000003</v>
      </c>
      <c r="L6" s="92">
        <f t="shared" si="1"/>
        <v>13.3</v>
      </c>
      <c r="M6" s="92">
        <f t="shared" si="1"/>
        <v>23.736</v>
      </c>
      <c r="N6" s="92">
        <f t="shared" si="1"/>
        <v>16.02</v>
      </c>
      <c r="O6" s="94">
        <v>1</v>
      </c>
      <c r="P6" s="94">
        <f>$O6/$P$3</f>
        <v>0.01</v>
      </c>
      <c r="Q6" s="104">
        <f>$O6/$Q$3</f>
        <v>0.0002</v>
      </c>
      <c r="R6" s="104">
        <f>$O6/$R$3</f>
        <v>2E-05</v>
      </c>
      <c r="S6" s="94"/>
      <c r="T6" s="94"/>
      <c r="U6" s="94"/>
    </row>
    <row r="7" spans="1:21" s="224" customFormat="1" ht="18.75" customHeight="1">
      <c r="A7" s="225" t="s">
        <v>168</v>
      </c>
      <c r="B7" s="219" t="s">
        <v>218</v>
      </c>
      <c r="C7" s="220">
        <f>SUM(D7:N7)</f>
        <v>30.36</v>
      </c>
      <c r="D7" s="226"/>
      <c r="E7" s="226"/>
      <c r="F7" s="226">
        <v>11.08</v>
      </c>
      <c r="G7" s="226">
        <v>7.22</v>
      </c>
      <c r="H7" s="226">
        <v>1.24</v>
      </c>
      <c r="I7" s="226"/>
      <c r="J7" s="226"/>
      <c r="K7" s="226">
        <v>1.72</v>
      </c>
      <c r="L7" s="226"/>
      <c r="M7" s="226">
        <v>7.03</v>
      </c>
      <c r="N7" s="227">
        <v>2.07</v>
      </c>
      <c r="O7" s="222">
        <v>100</v>
      </c>
      <c r="P7" s="222">
        <f>$O7/$P$3</f>
        <v>1</v>
      </c>
      <c r="Q7" s="223">
        <f>$O7/$Q$3</f>
        <v>0.02</v>
      </c>
      <c r="R7" s="223">
        <f>$O7/$R$3</f>
        <v>0.002</v>
      </c>
      <c r="S7" s="222"/>
      <c r="T7" s="222"/>
      <c r="U7" s="222"/>
    </row>
    <row r="8" spans="1:21" s="224" customFormat="1" ht="18.75" customHeight="1">
      <c r="A8" s="263" t="s">
        <v>219</v>
      </c>
      <c r="B8" s="219" t="s">
        <v>171</v>
      </c>
      <c r="C8" s="220">
        <f aca="true" t="shared" si="2" ref="C8:N8">SUBTOTAL(9,C9:C13)</f>
        <v>85.322</v>
      </c>
      <c r="D8" s="220">
        <f t="shared" si="2"/>
        <v>3.43</v>
      </c>
      <c r="E8" s="220">
        <f t="shared" si="2"/>
        <v>14.25</v>
      </c>
      <c r="F8" s="220">
        <f t="shared" si="2"/>
        <v>8.54</v>
      </c>
      <c r="G8" s="220">
        <f t="shared" si="2"/>
        <v>10.217</v>
      </c>
      <c r="H8" s="220">
        <f t="shared" si="2"/>
        <v>4.757</v>
      </c>
      <c r="I8" s="220">
        <f t="shared" si="2"/>
        <v>13.100000000000001</v>
      </c>
      <c r="J8" s="220">
        <f t="shared" si="2"/>
        <v>0</v>
      </c>
      <c r="K8" s="220">
        <f t="shared" si="2"/>
        <v>7.952</v>
      </c>
      <c r="L8" s="220">
        <f t="shared" si="2"/>
        <v>4.2</v>
      </c>
      <c r="M8" s="220">
        <f t="shared" si="2"/>
        <v>7.626</v>
      </c>
      <c r="N8" s="221">
        <f t="shared" si="2"/>
        <v>11.25</v>
      </c>
      <c r="O8" s="222">
        <v>200</v>
      </c>
      <c r="P8" s="222">
        <f>$O8/$P$3</f>
        <v>2</v>
      </c>
      <c r="Q8" s="223">
        <f>$O8/$Q$3</f>
        <v>0.04</v>
      </c>
      <c r="R8" s="223">
        <f>$O8/$R$3</f>
        <v>0.004</v>
      </c>
      <c r="S8" s="222"/>
      <c r="T8" s="222"/>
      <c r="U8" s="222"/>
    </row>
    <row r="9" spans="1:21" s="84" customFormat="1" ht="18.75" customHeight="1">
      <c r="A9" s="264"/>
      <c r="B9" s="91" t="s">
        <v>298</v>
      </c>
      <c r="C9" s="92">
        <f>SUM(D9:N9)</f>
        <v>11.779</v>
      </c>
      <c r="D9" s="95"/>
      <c r="E9" s="95"/>
      <c r="F9" s="95"/>
      <c r="G9" s="95"/>
      <c r="H9" s="95"/>
      <c r="I9" s="95"/>
      <c r="J9" s="95"/>
      <c r="K9" s="95">
        <v>4.417</v>
      </c>
      <c r="L9" s="95">
        <v>4.2</v>
      </c>
      <c r="M9" s="95">
        <v>1</v>
      </c>
      <c r="N9" s="96">
        <v>2.162</v>
      </c>
      <c r="O9" s="94"/>
      <c r="P9" s="94"/>
      <c r="Q9" s="104"/>
      <c r="R9" s="104"/>
      <c r="S9" s="94"/>
      <c r="T9" s="94"/>
      <c r="U9" s="94"/>
    </row>
    <row r="10" spans="1:21" s="84" customFormat="1" ht="18.75" customHeight="1">
      <c r="A10" s="264"/>
      <c r="B10" s="91" t="s">
        <v>220</v>
      </c>
      <c r="C10" s="92">
        <f>SUM(D10:N10)</f>
        <v>19.580000000000002</v>
      </c>
      <c r="D10" s="95">
        <v>3.43</v>
      </c>
      <c r="E10" s="95">
        <v>13.1</v>
      </c>
      <c r="F10" s="95"/>
      <c r="G10" s="95"/>
      <c r="H10" s="95"/>
      <c r="I10" s="95">
        <v>3.05</v>
      </c>
      <c r="J10" s="95"/>
      <c r="K10" s="95"/>
      <c r="L10" s="95"/>
      <c r="M10" s="95"/>
      <c r="N10" s="96"/>
      <c r="O10" s="94">
        <v>300</v>
      </c>
      <c r="P10" s="94">
        <f aca="true" t="shared" si="3" ref="P10:P34">$O10/$P$3</f>
        <v>3</v>
      </c>
      <c r="Q10" s="104">
        <f aca="true" t="shared" si="4" ref="Q10:Q34">$O10/$Q$3</f>
        <v>0.06</v>
      </c>
      <c r="R10" s="104">
        <f aca="true" t="shared" si="5" ref="R10:R34">$O10/$R$3</f>
        <v>0.006</v>
      </c>
      <c r="S10" s="94"/>
      <c r="T10" s="94"/>
      <c r="U10" s="94"/>
    </row>
    <row r="11" spans="1:21" s="84" customFormat="1" ht="18.75" customHeight="1">
      <c r="A11" s="264"/>
      <c r="B11" s="91" t="s">
        <v>221</v>
      </c>
      <c r="C11" s="92">
        <f>SUM(D11:N11)</f>
        <v>15.957</v>
      </c>
      <c r="D11" s="95"/>
      <c r="E11" s="95">
        <v>1.15</v>
      </c>
      <c r="F11" s="95"/>
      <c r="G11" s="95"/>
      <c r="H11" s="95">
        <v>4.757</v>
      </c>
      <c r="I11" s="95">
        <v>10.05</v>
      </c>
      <c r="J11" s="95"/>
      <c r="K11" s="95"/>
      <c r="L11" s="95"/>
      <c r="M11" s="95"/>
      <c r="N11" s="96"/>
      <c r="O11" s="94">
        <v>400</v>
      </c>
      <c r="P11" s="94">
        <f t="shared" si="3"/>
        <v>4</v>
      </c>
      <c r="Q11" s="104">
        <f t="shared" si="4"/>
        <v>0.08</v>
      </c>
      <c r="R11" s="104">
        <f t="shared" si="5"/>
        <v>0.008</v>
      </c>
      <c r="S11" s="94"/>
      <c r="T11" s="94"/>
      <c r="U11" s="94"/>
    </row>
    <row r="12" spans="1:21" s="84" customFormat="1" ht="18.75" customHeight="1">
      <c r="A12" s="264"/>
      <c r="B12" s="91" t="s">
        <v>222</v>
      </c>
      <c r="C12" s="92">
        <f>SUM(D12:N12)</f>
        <v>28.918</v>
      </c>
      <c r="D12" s="95"/>
      <c r="E12" s="95"/>
      <c r="F12" s="95">
        <v>8.54</v>
      </c>
      <c r="G12" s="95">
        <v>10.217</v>
      </c>
      <c r="H12" s="95"/>
      <c r="I12" s="95"/>
      <c r="J12" s="95"/>
      <c r="K12" s="95">
        <v>3.535</v>
      </c>
      <c r="L12" s="95"/>
      <c r="M12" s="95">
        <v>6.626</v>
      </c>
      <c r="N12" s="96"/>
      <c r="O12" s="105">
        <v>1000</v>
      </c>
      <c r="P12" s="94">
        <f t="shared" si="3"/>
        <v>10</v>
      </c>
      <c r="Q12" s="104">
        <f t="shared" si="4"/>
        <v>0.2</v>
      </c>
      <c r="R12" s="104">
        <f t="shared" si="5"/>
        <v>0.02</v>
      </c>
      <c r="S12" s="94"/>
      <c r="T12" s="94"/>
      <c r="U12" s="94"/>
    </row>
    <row r="13" spans="1:21" s="84" customFormat="1" ht="18.75" customHeight="1">
      <c r="A13" s="266"/>
      <c r="B13" s="91" t="s">
        <v>223</v>
      </c>
      <c r="C13" s="92">
        <f>SUM(D13:N13)</f>
        <v>9.088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>
        <v>9.088</v>
      </c>
      <c r="O13" s="105">
        <v>2000</v>
      </c>
      <c r="P13" s="94">
        <f t="shared" si="3"/>
        <v>20</v>
      </c>
      <c r="Q13" s="104">
        <f t="shared" si="4"/>
        <v>0.4</v>
      </c>
      <c r="R13" s="104">
        <f t="shared" si="5"/>
        <v>0.04</v>
      </c>
      <c r="S13" s="94"/>
      <c r="T13" s="94"/>
      <c r="U13" s="94"/>
    </row>
    <row r="14" spans="1:21" s="224" customFormat="1" ht="18.75" customHeight="1">
      <c r="A14" s="264" t="s">
        <v>179</v>
      </c>
      <c r="B14" s="219" t="s">
        <v>171</v>
      </c>
      <c r="C14" s="220">
        <f aca="true" t="shared" si="6" ref="C14:N14">SUBTOTAL(9,C15:C16)</f>
        <v>63.17</v>
      </c>
      <c r="D14" s="220">
        <f t="shared" si="6"/>
        <v>19.07</v>
      </c>
      <c r="E14" s="220">
        <f t="shared" si="6"/>
        <v>12.3</v>
      </c>
      <c r="F14" s="220">
        <f t="shared" si="6"/>
        <v>1</v>
      </c>
      <c r="G14" s="220">
        <f t="shared" si="6"/>
        <v>0</v>
      </c>
      <c r="H14" s="220">
        <f t="shared" si="6"/>
        <v>0</v>
      </c>
      <c r="I14" s="220">
        <f t="shared" si="6"/>
        <v>18.9</v>
      </c>
      <c r="J14" s="220">
        <f t="shared" si="6"/>
        <v>4.2</v>
      </c>
      <c r="K14" s="220">
        <f t="shared" si="6"/>
        <v>0</v>
      </c>
      <c r="L14" s="220">
        <f t="shared" si="6"/>
        <v>7.7</v>
      </c>
      <c r="M14" s="220">
        <f t="shared" si="6"/>
        <v>0</v>
      </c>
      <c r="N14" s="221">
        <f t="shared" si="6"/>
        <v>0</v>
      </c>
      <c r="O14" s="228">
        <v>5000</v>
      </c>
      <c r="P14" s="222">
        <f t="shared" si="3"/>
        <v>50</v>
      </c>
      <c r="Q14" s="223">
        <f t="shared" si="4"/>
        <v>1</v>
      </c>
      <c r="R14" s="223">
        <f t="shared" si="5"/>
        <v>0.1</v>
      </c>
      <c r="S14" s="222"/>
      <c r="T14" s="222"/>
      <c r="U14" s="222"/>
    </row>
    <row r="15" spans="1:21" s="84" customFormat="1" ht="18.75" customHeight="1">
      <c r="A15" s="264"/>
      <c r="B15" s="91" t="s">
        <v>224</v>
      </c>
      <c r="C15" s="92">
        <f>SUM(D15:N15)</f>
        <v>16.17</v>
      </c>
      <c r="D15" s="95">
        <v>10.97</v>
      </c>
      <c r="E15" s="95"/>
      <c r="F15" s="95">
        <v>1</v>
      </c>
      <c r="G15" s="95"/>
      <c r="H15" s="95"/>
      <c r="I15" s="95"/>
      <c r="J15" s="95">
        <v>4.2</v>
      </c>
      <c r="K15" s="95"/>
      <c r="L15" s="95"/>
      <c r="M15" s="95"/>
      <c r="N15" s="96"/>
      <c r="O15" s="105">
        <v>10000</v>
      </c>
      <c r="P15" s="94">
        <f t="shared" si="3"/>
        <v>100</v>
      </c>
      <c r="Q15" s="104">
        <f t="shared" si="4"/>
        <v>2</v>
      </c>
      <c r="R15" s="104">
        <f t="shared" si="5"/>
        <v>0.2</v>
      </c>
      <c r="S15" s="94"/>
      <c r="T15" s="94"/>
      <c r="U15" s="94"/>
    </row>
    <row r="16" spans="1:21" s="84" customFormat="1" ht="18.75" customHeight="1">
      <c r="A16" s="266"/>
      <c r="B16" s="91" t="s">
        <v>225</v>
      </c>
      <c r="C16" s="92">
        <f>SUM(D16:N16)</f>
        <v>47</v>
      </c>
      <c r="D16" s="95">
        <v>8.1</v>
      </c>
      <c r="E16" s="95">
        <v>12.3</v>
      </c>
      <c r="F16" s="95"/>
      <c r="G16" s="95"/>
      <c r="H16" s="95"/>
      <c r="I16" s="95">
        <v>18.9</v>
      </c>
      <c r="J16" s="95"/>
      <c r="K16" s="95"/>
      <c r="L16" s="95">
        <v>7.7</v>
      </c>
      <c r="M16" s="95"/>
      <c r="N16" s="96"/>
      <c r="O16" s="105">
        <v>20000</v>
      </c>
      <c r="P16" s="94">
        <f t="shared" si="3"/>
        <v>200</v>
      </c>
      <c r="Q16" s="104">
        <f t="shared" si="4"/>
        <v>4</v>
      </c>
      <c r="R16" s="104">
        <f t="shared" si="5"/>
        <v>0.4</v>
      </c>
      <c r="S16" s="94"/>
      <c r="T16" s="94"/>
      <c r="U16" s="94"/>
    </row>
    <row r="17" spans="1:21" s="84" customFormat="1" ht="18.75" customHeight="1">
      <c r="A17" s="263" t="s">
        <v>226</v>
      </c>
      <c r="B17" s="212" t="s">
        <v>336</v>
      </c>
      <c r="C17" s="218">
        <f>C19/C18*100</f>
        <v>56.015693112467304</v>
      </c>
      <c r="D17" s="213">
        <f>D19/D18*100</f>
        <v>29.464285714285715</v>
      </c>
      <c r="E17" s="213">
        <f aca="true" t="shared" si="7" ref="E17:N17">E19/E18*100</f>
        <v>55.11363636363635</v>
      </c>
      <c r="F17" s="213">
        <f t="shared" si="7"/>
        <v>35.43859649122807</v>
      </c>
      <c r="G17" s="213">
        <f t="shared" si="7"/>
        <v>95.5</v>
      </c>
      <c r="H17" s="213">
        <f t="shared" si="7"/>
        <v>83.45323741007194</v>
      </c>
      <c r="I17" s="213">
        <f t="shared" si="7"/>
        <v>29.807692307692307</v>
      </c>
      <c r="J17" s="213">
        <f t="shared" si="7"/>
        <v>37.98449612403101</v>
      </c>
      <c r="K17" s="213">
        <f t="shared" si="7"/>
        <v>54.330708661417326</v>
      </c>
      <c r="L17" s="213">
        <f t="shared" si="7"/>
        <v>17.94871794871795</v>
      </c>
      <c r="M17" s="213">
        <f t="shared" si="7"/>
        <v>92.65306122448979</v>
      </c>
      <c r="N17" s="213">
        <f t="shared" si="7"/>
        <v>100</v>
      </c>
      <c r="O17" s="105"/>
      <c r="P17" s="94"/>
      <c r="Q17" s="104"/>
      <c r="R17" s="104"/>
      <c r="S17" s="94"/>
      <c r="T17" s="94"/>
      <c r="U17" s="94"/>
    </row>
    <row r="18" spans="1:21" s="84" customFormat="1" ht="18.75" customHeight="1">
      <c r="A18" s="264"/>
      <c r="B18" s="91" t="s">
        <v>335</v>
      </c>
      <c r="C18" s="92">
        <f>SUM(D18:N18)</f>
        <v>114.7</v>
      </c>
      <c r="D18" s="210">
        <v>11.2</v>
      </c>
      <c r="E18" s="210">
        <v>17.6</v>
      </c>
      <c r="F18" s="210">
        <v>5.7</v>
      </c>
      <c r="G18" s="210">
        <v>10</v>
      </c>
      <c r="H18" s="210">
        <v>13.9</v>
      </c>
      <c r="I18" s="210">
        <v>10.4</v>
      </c>
      <c r="J18" s="210">
        <v>12.9</v>
      </c>
      <c r="K18" s="210">
        <v>12.7</v>
      </c>
      <c r="L18" s="210">
        <v>7.8</v>
      </c>
      <c r="M18" s="210">
        <v>9.8</v>
      </c>
      <c r="N18" s="211">
        <v>2.7</v>
      </c>
      <c r="O18" s="105"/>
      <c r="P18" s="94"/>
      <c r="Q18" s="104"/>
      <c r="R18" s="104"/>
      <c r="S18" s="94"/>
      <c r="T18" s="94"/>
      <c r="U18" s="94"/>
    </row>
    <row r="19" spans="1:21" s="224" customFormat="1" ht="18.75" customHeight="1">
      <c r="A19" s="264"/>
      <c r="B19" s="219" t="s">
        <v>171</v>
      </c>
      <c r="C19" s="220">
        <f aca="true" t="shared" si="8" ref="C19:N19">SUBTOTAL(9,C20:C30)</f>
        <v>64.25</v>
      </c>
      <c r="D19" s="220">
        <f t="shared" si="8"/>
        <v>3.3</v>
      </c>
      <c r="E19" s="220">
        <f t="shared" si="8"/>
        <v>9.7</v>
      </c>
      <c r="F19" s="220">
        <f t="shared" si="8"/>
        <v>2.02</v>
      </c>
      <c r="G19" s="220">
        <f t="shared" si="8"/>
        <v>9.55</v>
      </c>
      <c r="H19" s="220">
        <f t="shared" si="8"/>
        <v>11.6</v>
      </c>
      <c r="I19" s="220">
        <f t="shared" si="8"/>
        <v>3.1</v>
      </c>
      <c r="J19" s="220">
        <f t="shared" si="8"/>
        <v>4.9</v>
      </c>
      <c r="K19" s="220">
        <f t="shared" si="8"/>
        <v>6.9</v>
      </c>
      <c r="L19" s="220">
        <f t="shared" si="8"/>
        <v>1.4</v>
      </c>
      <c r="M19" s="220">
        <f t="shared" si="8"/>
        <v>9.08</v>
      </c>
      <c r="N19" s="221">
        <f t="shared" si="8"/>
        <v>2.7</v>
      </c>
      <c r="O19" s="228">
        <v>525000</v>
      </c>
      <c r="P19" s="228">
        <f t="shared" si="3"/>
        <v>5250</v>
      </c>
      <c r="Q19" s="228">
        <f t="shared" si="4"/>
        <v>105</v>
      </c>
      <c r="R19" s="223">
        <f t="shared" si="5"/>
        <v>10.5</v>
      </c>
      <c r="S19" s="222"/>
      <c r="T19" s="222"/>
      <c r="U19" s="222"/>
    </row>
    <row r="20" spans="1:21" s="84" customFormat="1" ht="18.75" customHeight="1">
      <c r="A20" s="264"/>
      <c r="B20" s="91" t="s">
        <v>227</v>
      </c>
      <c r="C20" s="92">
        <f aca="true" t="shared" si="9" ref="C20:C30">SUM(D20:N20)</f>
        <v>2.2</v>
      </c>
      <c r="D20" s="95">
        <v>1.8</v>
      </c>
      <c r="E20" s="95"/>
      <c r="F20" s="95"/>
      <c r="G20" s="95"/>
      <c r="H20" s="95"/>
      <c r="I20" s="95"/>
      <c r="J20" s="95"/>
      <c r="K20" s="95"/>
      <c r="L20" s="95">
        <v>0.4</v>
      </c>
      <c r="M20" s="95"/>
      <c r="N20" s="96"/>
      <c r="O20" s="105">
        <f>730000</f>
        <v>730000</v>
      </c>
      <c r="P20" s="106">
        <f t="shared" si="3"/>
        <v>7300</v>
      </c>
      <c r="Q20" s="104">
        <f t="shared" si="4"/>
        <v>146</v>
      </c>
      <c r="R20" s="104">
        <f t="shared" si="5"/>
        <v>14.6</v>
      </c>
      <c r="S20" s="94"/>
      <c r="T20" s="94"/>
      <c r="U20" s="94"/>
    </row>
    <row r="21" spans="1:21" s="84" customFormat="1" ht="18.75" customHeight="1">
      <c r="A21" s="264"/>
      <c r="B21" s="91" t="s">
        <v>228</v>
      </c>
      <c r="C21" s="92">
        <f t="shared" si="9"/>
        <v>11.2</v>
      </c>
      <c r="D21" s="95">
        <v>1.5</v>
      </c>
      <c r="E21" s="95">
        <v>9.7</v>
      </c>
      <c r="F21" s="95"/>
      <c r="G21" s="95"/>
      <c r="H21" s="95"/>
      <c r="I21" s="95"/>
      <c r="J21" s="95"/>
      <c r="K21" s="95"/>
      <c r="L21" s="95"/>
      <c r="M21" s="95"/>
      <c r="N21" s="96"/>
      <c r="O21" s="105"/>
      <c r="P21" s="94">
        <f t="shared" si="3"/>
        <v>0</v>
      </c>
      <c r="Q21" s="104">
        <f t="shared" si="4"/>
        <v>0</v>
      </c>
      <c r="R21" s="104">
        <f t="shared" si="5"/>
        <v>0</v>
      </c>
      <c r="S21" s="94"/>
      <c r="T21" s="94"/>
      <c r="U21" s="94"/>
    </row>
    <row r="22" spans="1:21" s="84" customFormat="1" ht="18.75" customHeight="1">
      <c r="A22" s="264"/>
      <c r="B22" s="91" t="s">
        <v>218</v>
      </c>
      <c r="C22" s="92">
        <f t="shared" si="9"/>
        <v>8.87</v>
      </c>
      <c r="D22" s="95"/>
      <c r="E22" s="95"/>
      <c r="F22" s="95">
        <v>2.02</v>
      </c>
      <c r="G22" s="95">
        <v>6.85</v>
      </c>
      <c r="H22" s="95"/>
      <c r="I22" s="95"/>
      <c r="J22" s="95"/>
      <c r="K22" s="95"/>
      <c r="L22" s="95"/>
      <c r="M22" s="95"/>
      <c r="N22" s="96"/>
      <c r="O22" s="105"/>
      <c r="P22" s="94">
        <f t="shared" si="3"/>
        <v>0</v>
      </c>
      <c r="Q22" s="104">
        <f t="shared" si="4"/>
        <v>0</v>
      </c>
      <c r="R22" s="104">
        <f t="shared" si="5"/>
        <v>0</v>
      </c>
      <c r="S22" s="94"/>
      <c r="T22" s="94"/>
      <c r="U22" s="94"/>
    </row>
    <row r="23" spans="1:21" s="84" customFormat="1" ht="18.75" customHeight="1">
      <c r="A23" s="264"/>
      <c r="B23" s="91" t="s">
        <v>229</v>
      </c>
      <c r="C23" s="92">
        <f t="shared" si="9"/>
        <v>5</v>
      </c>
      <c r="D23" s="95"/>
      <c r="E23" s="95"/>
      <c r="F23" s="95"/>
      <c r="G23" s="95">
        <v>0.2</v>
      </c>
      <c r="H23" s="95">
        <v>4.8</v>
      </c>
      <c r="I23" s="95"/>
      <c r="J23" s="95"/>
      <c r="K23" s="95"/>
      <c r="L23" s="95"/>
      <c r="M23" s="95"/>
      <c r="N23" s="96"/>
      <c r="O23" s="105"/>
      <c r="P23" s="94">
        <f t="shared" si="3"/>
        <v>0</v>
      </c>
      <c r="Q23" s="104">
        <f t="shared" si="4"/>
        <v>0</v>
      </c>
      <c r="R23" s="104">
        <f t="shared" si="5"/>
        <v>0</v>
      </c>
      <c r="S23" s="94"/>
      <c r="T23" s="94"/>
      <c r="U23" s="94"/>
    </row>
    <row r="24" spans="1:21" s="84" customFormat="1" ht="18.75" customHeight="1">
      <c r="A24" s="264"/>
      <c r="B24" s="91" t="s">
        <v>230</v>
      </c>
      <c r="C24" s="92">
        <f t="shared" si="9"/>
        <v>5.7</v>
      </c>
      <c r="D24" s="95"/>
      <c r="E24" s="95"/>
      <c r="F24" s="95"/>
      <c r="G24" s="95"/>
      <c r="H24" s="95">
        <v>5.7</v>
      </c>
      <c r="I24" s="95"/>
      <c r="J24" s="95"/>
      <c r="K24" s="95"/>
      <c r="L24" s="95"/>
      <c r="M24" s="95"/>
      <c r="N24" s="96"/>
      <c r="O24" s="105"/>
      <c r="P24" s="94">
        <f t="shared" si="3"/>
        <v>0</v>
      </c>
      <c r="Q24" s="104">
        <f t="shared" si="4"/>
        <v>0</v>
      </c>
      <c r="R24" s="104">
        <f t="shared" si="5"/>
        <v>0</v>
      </c>
      <c r="S24" s="94"/>
      <c r="T24" s="94"/>
      <c r="U24" s="94"/>
    </row>
    <row r="25" spans="1:21" s="84" customFormat="1" ht="18.75" customHeight="1">
      <c r="A25" s="264"/>
      <c r="B25" s="91" t="s">
        <v>231</v>
      </c>
      <c r="C25" s="92">
        <f t="shared" si="9"/>
        <v>11.780000000000001</v>
      </c>
      <c r="D25" s="95"/>
      <c r="E25" s="95"/>
      <c r="F25" s="95"/>
      <c r="G25" s="95"/>
      <c r="H25" s="95"/>
      <c r="I25" s="95"/>
      <c r="J25" s="95"/>
      <c r="K25" s="95"/>
      <c r="L25" s="95"/>
      <c r="M25" s="95">
        <f>5.28+3.8</f>
        <v>9.08</v>
      </c>
      <c r="N25" s="96">
        <v>2.7</v>
      </c>
      <c r="O25" s="105"/>
      <c r="P25" s="94">
        <f t="shared" si="3"/>
        <v>0</v>
      </c>
      <c r="Q25" s="104">
        <f t="shared" si="4"/>
        <v>0</v>
      </c>
      <c r="R25" s="104">
        <f t="shared" si="5"/>
        <v>0</v>
      </c>
      <c r="S25" s="94"/>
      <c r="T25" s="94"/>
      <c r="U25" s="94"/>
    </row>
    <row r="26" spans="1:21" s="84" customFormat="1" ht="18.75" customHeight="1">
      <c r="A26" s="264"/>
      <c r="B26" s="91" t="s">
        <v>232</v>
      </c>
      <c r="C26" s="92">
        <f t="shared" si="9"/>
        <v>5.5</v>
      </c>
      <c r="D26" s="95"/>
      <c r="E26" s="95"/>
      <c r="F26" s="95"/>
      <c r="G26" s="95"/>
      <c r="H26" s="95"/>
      <c r="I26" s="95"/>
      <c r="J26" s="95"/>
      <c r="K26" s="95">
        <v>5.5</v>
      </c>
      <c r="L26" s="95"/>
      <c r="M26" s="95"/>
      <c r="N26" s="96"/>
      <c r="O26" s="94"/>
      <c r="P26" s="94">
        <f t="shared" si="3"/>
        <v>0</v>
      </c>
      <c r="Q26" s="104">
        <f t="shared" si="4"/>
        <v>0</v>
      </c>
      <c r="R26" s="104">
        <f t="shared" si="5"/>
        <v>0</v>
      </c>
      <c r="S26" s="94"/>
      <c r="T26" s="94"/>
      <c r="U26" s="94"/>
    </row>
    <row r="27" spans="1:21" s="84" customFormat="1" ht="18.75" customHeight="1">
      <c r="A27" s="264"/>
      <c r="B27" s="91" t="s">
        <v>233</v>
      </c>
      <c r="C27" s="92">
        <f t="shared" si="9"/>
        <v>4.9</v>
      </c>
      <c r="D27" s="95"/>
      <c r="E27" s="95"/>
      <c r="F27" s="95"/>
      <c r="G27" s="95"/>
      <c r="H27" s="95"/>
      <c r="I27" s="95"/>
      <c r="J27" s="95">
        <v>4.9</v>
      </c>
      <c r="K27" s="95"/>
      <c r="L27" s="95"/>
      <c r="M27" s="95"/>
      <c r="N27" s="96"/>
      <c r="O27" s="94"/>
      <c r="P27" s="94">
        <f t="shared" si="3"/>
        <v>0</v>
      </c>
      <c r="Q27" s="104">
        <f t="shared" si="4"/>
        <v>0</v>
      </c>
      <c r="R27" s="104">
        <f t="shared" si="5"/>
        <v>0</v>
      </c>
      <c r="S27" s="94"/>
      <c r="T27" s="94"/>
      <c r="U27" s="94"/>
    </row>
    <row r="28" spans="1:21" s="84" customFormat="1" ht="18.75" customHeight="1">
      <c r="A28" s="264"/>
      <c r="B28" s="91" t="s">
        <v>234</v>
      </c>
      <c r="C28" s="92">
        <f t="shared" si="9"/>
        <v>5.6</v>
      </c>
      <c r="D28" s="95"/>
      <c r="E28" s="95"/>
      <c r="F28" s="95"/>
      <c r="G28" s="95">
        <v>2.5</v>
      </c>
      <c r="H28" s="95"/>
      <c r="I28" s="95">
        <v>3.1</v>
      </c>
      <c r="J28" s="95"/>
      <c r="K28" s="95"/>
      <c r="L28" s="95"/>
      <c r="M28" s="95"/>
      <c r="N28" s="96"/>
      <c r="O28" s="94"/>
      <c r="P28" s="94">
        <f t="shared" si="3"/>
        <v>0</v>
      </c>
      <c r="Q28" s="104">
        <f t="shared" si="4"/>
        <v>0</v>
      </c>
      <c r="R28" s="104">
        <f t="shared" si="5"/>
        <v>0</v>
      </c>
      <c r="S28" s="94"/>
      <c r="T28" s="94"/>
      <c r="U28" s="94"/>
    </row>
    <row r="29" spans="1:21" s="84" customFormat="1" ht="18.75" customHeight="1">
      <c r="A29" s="264"/>
      <c r="B29" s="91" t="s">
        <v>235</v>
      </c>
      <c r="C29" s="92">
        <f t="shared" si="9"/>
        <v>1.1</v>
      </c>
      <c r="D29" s="95"/>
      <c r="E29" s="95"/>
      <c r="F29" s="95"/>
      <c r="G29" s="95"/>
      <c r="H29" s="95">
        <v>1.1</v>
      </c>
      <c r="I29" s="95"/>
      <c r="J29" s="95"/>
      <c r="K29" s="95"/>
      <c r="L29" s="95"/>
      <c r="M29" s="95"/>
      <c r="N29" s="96"/>
      <c r="O29" s="94"/>
      <c r="P29" s="94">
        <f t="shared" si="3"/>
        <v>0</v>
      </c>
      <c r="Q29" s="104">
        <f t="shared" si="4"/>
        <v>0</v>
      </c>
      <c r="R29" s="104">
        <f t="shared" si="5"/>
        <v>0</v>
      </c>
      <c r="S29" s="94"/>
      <c r="T29" s="94"/>
      <c r="U29" s="94"/>
    </row>
    <row r="30" spans="1:21" s="84" customFormat="1" ht="18.75" customHeight="1">
      <c r="A30" s="265"/>
      <c r="B30" s="97" t="s">
        <v>236</v>
      </c>
      <c r="C30" s="98">
        <f t="shared" si="9"/>
        <v>2.4</v>
      </c>
      <c r="D30" s="99"/>
      <c r="E30" s="99"/>
      <c r="F30" s="99"/>
      <c r="G30" s="99"/>
      <c r="H30" s="99"/>
      <c r="I30" s="99"/>
      <c r="J30" s="99"/>
      <c r="K30" s="99">
        <v>1.4</v>
      </c>
      <c r="L30" s="99">
        <v>1</v>
      </c>
      <c r="M30" s="99"/>
      <c r="N30" s="100"/>
      <c r="O30" s="94"/>
      <c r="P30" s="94">
        <f t="shared" si="3"/>
        <v>0</v>
      </c>
      <c r="Q30" s="104">
        <f t="shared" si="4"/>
        <v>0</v>
      </c>
      <c r="R30" s="104">
        <f t="shared" si="5"/>
        <v>0</v>
      </c>
      <c r="S30" s="94"/>
      <c r="T30" s="94"/>
      <c r="U30" s="94"/>
    </row>
    <row r="31" spans="3:21" s="84" customFormat="1" ht="17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>
        <f t="shared" si="3"/>
        <v>0</v>
      </c>
      <c r="Q31" s="104">
        <f t="shared" si="4"/>
        <v>0</v>
      </c>
      <c r="R31" s="104">
        <f t="shared" si="5"/>
        <v>0</v>
      </c>
      <c r="S31" s="94"/>
      <c r="T31" s="94"/>
      <c r="U31" s="94"/>
    </row>
    <row r="32" spans="3:21" s="84" customFormat="1" ht="17.25">
      <c r="C32" s="105"/>
      <c r="D32" s="105"/>
      <c r="E32" s="10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>
        <f t="shared" si="3"/>
        <v>0</v>
      </c>
      <c r="Q32" s="104">
        <f t="shared" si="4"/>
        <v>0</v>
      </c>
      <c r="R32" s="104">
        <f t="shared" si="5"/>
        <v>0</v>
      </c>
      <c r="S32" s="94"/>
      <c r="T32" s="94"/>
      <c r="U32" s="94"/>
    </row>
    <row r="33" spans="3:21" s="84" customFormat="1" ht="17.25">
      <c r="C33" s="104"/>
      <c r="D33" s="105"/>
      <c r="E33" s="105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>
        <f t="shared" si="3"/>
        <v>0</v>
      </c>
      <c r="Q33" s="104">
        <f t="shared" si="4"/>
        <v>0</v>
      </c>
      <c r="R33" s="104">
        <f t="shared" si="5"/>
        <v>0</v>
      </c>
      <c r="S33" s="94"/>
      <c r="T33" s="94"/>
      <c r="U33" s="94"/>
    </row>
    <row r="34" spans="3:21" s="84" customFormat="1" ht="17.25">
      <c r="C34" s="104"/>
      <c r="D34" s="105"/>
      <c r="E34" s="105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>
        <f t="shared" si="3"/>
        <v>0</v>
      </c>
      <c r="Q34" s="104">
        <f t="shared" si="4"/>
        <v>0</v>
      </c>
      <c r="R34" s="104">
        <f t="shared" si="5"/>
        <v>0</v>
      </c>
      <c r="S34" s="94"/>
      <c r="T34" s="94"/>
      <c r="U34" s="94"/>
    </row>
    <row r="35" spans="3:21" s="84" customFormat="1" ht="17.25">
      <c r="C35" s="105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3:21" s="84" customFormat="1" ht="17.25">
      <c r="C36" s="105"/>
      <c r="D36" s="105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3:21" s="84" customFormat="1" ht="17.25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3:21" s="84" customFormat="1" ht="17.25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3:21" s="84" customFormat="1" ht="17.2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3:21" s="84" customFormat="1" ht="17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3:21" s="84" customFormat="1" ht="17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3:21" s="84" customFormat="1" ht="17.2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3:21" s="84" customFormat="1" ht="17.2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3:21" s="84" customFormat="1" ht="17.2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3:21" s="84" customFormat="1" ht="17.2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3:21" s="84" customFormat="1" ht="17.2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3:21" s="84" customFormat="1" ht="17.2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3:21" s="84" customFormat="1" ht="17.2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3:21" s="84" customFormat="1" ht="17.2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3:21" ht="16.5"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3:21" ht="16.5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3:21" ht="16.5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3:21" ht="16.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3:21" ht="16.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3:21" ht="16.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3:21" ht="16.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3:21" ht="16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3:21" ht="16.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3:21" ht="16.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3:21" ht="16.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3:21" ht="16.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3:21" ht="16.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3:21" ht="16.5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3:21" ht="16.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3:21" ht="16.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</sheetData>
  <sheetProtection/>
  <mergeCells count="4">
    <mergeCell ref="M2:N2"/>
    <mergeCell ref="A8:A13"/>
    <mergeCell ref="A14:A16"/>
    <mergeCell ref="A17:A30"/>
  </mergeCells>
  <printOptions horizontalCentered="1"/>
  <pageMargins left="0.75" right="0.39" top="0.28" bottom="0.22" header="0" footer="0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U61"/>
  <sheetViews>
    <sheetView showZeros="0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9.140625" style="102" customWidth="1"/>
    <col min="2" max="2" width="10.28125" style="102" customWidth="1"/>
    <col min="3" max="3" width="10.57421875" style="102" customWidth="1"/>
    <col min="4" max="4" width="9.8515625" style="102" customWidth="1"/>
    <col min="5" max="6" width="9.28125" style="102" bestFit="1" customWidth="1"/>
    <col min="7" max="9" width="9.8515625" style="102" bestFit="1" customWidth="1"/>
    <col min="10" max="10" width="9.00390625" style="102" bestFit="1" customWidth="1"/>
    <col min="11" max="12" width="9.28125" style="102" bestFit="1" customWidth="1"/>
    <col min="13" max="13" width="9.28125" style="102" customWidth="1"/>
    <col min="14" max="14" width="9.28125" style="102" bestFit="1" customWidth="1"/>
    <col min="15" max="15" width="10.7109375" style="102" customWidth="1"/>
    <col min="16" max="17" width="16.00390625" style="102" customWidth="1"/>
    <col min="18" max="18" width="13.7109375" style="102" customWidth="1"/>
    <col min="19" max="28" width="10.7109375" style="102" customWidth="1"/>
    <col min="29" max="16384" width="9.140625" style="102" customWidth="1"/>
  </cols>
  <sheetData>
    <row r="1" spans="1:14" s="83" customFormat="1" ht="49.5">
      <c r="A1" s="229" t="s">
        <v>339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3:14" s="84" customFormat="1" ht="21.75" customHeight="1">
      <c r="C2" s="85"/>
      <c r="L2" s="86"/>
      <c r="M2" s="259" t="s">
        <v>279</v>
      </c>
      <c r="N2" s="259"/>
    </row>
    <row r="3" spans="1:18" s="84" customFormat="1" ht="18.75" customHeight="1">
      <c r="A3" s="87" t="s">
        <v>205</v>
      </c>
      <c r="B3" s="88" t="s">
        <v>164</v>
      </c>
      <c r="C3" s="88" t="s">
        <v>206</v>
      </c>
      <c r="D3" s="88" t="s">
        <v>207</v>
      </c>
      <c r="E3" s="88" t="s">
        <v>208</v>
      </c>
      <c r="F3" s="88" t="s">
        <v>209</v>
      </c>
      <c r="G3" s="88" t="s">
        <v>210</v>
      </c>
      <c r="H3" s="88" t="s">
        <v>211</v>
      </c>
      <c r="I3" s="88" t="s">
        <v>212</v>
      </c>
      <c r="J3" s="88" t="s">
        <v>213</v>
      </c>
      <c r="K3" s="88" t="s">
        <v>214</v>
      </c>
      <c r="L3" s="88" t="s">
        <v>215</v>
      </c>
      <c r="M3" s="88" t="s">
        <v>216</v>
      </c>
      <c r="N3" s="89" t="s">
        <v>217</v>
      </c>
      <c r="P3" s="84">
        <v>100</v>
      </c>
      <c r="Q3" s="84">
        <v>5000</v>
      </c>
      <c r="R3" s="84">
        <v>50000</v>
      </c>
    </row>
    <row r="4" spans="1:21" s="84" customFormat="1" ht="18.75" customHeight="1">
      <c r="A4" s="90" t="s">
        <v>206</v>
      </c>
      <c r="B4" s="91"/>
      <c r="C4" s="92">
        <f aca="true" t="shared" si="0" ref="C4:N4">SUBTOTAL(9,C5:C26)</f>
        <v>252.37699999999995</v>
      </c>
      <c r="D4" s="92">
        <f t="shared" si="0"/>
        <v>25.8</v>
      </c>
      <c r="E4" s="92">
        <f t="shared" si="0"/>
        <v>36.25</v>
      </c>
      <c r="F4" s="92">
        <f t="shared" si="0"/>
        <v>22.639999999999997</v>
      </c>
      <c r="G4" s="92">
        <f t="shared" si="0"/>
        <v>26.987</v>
      </c>
      <c r="H4" s="92">
        <f t="shared" si="0"/>
        <v>18.44</v>
      </c>
      <c r="I4" s="92">
        <f t="shared" si="0"/>
        <v>35.1</v>
      </c>
      <c r="J4" s="92">
        <f t="shared" si="0"/>
        <v>17.1</v>
      </c>
      <c r="K4" s="92">
        <f t="shared" si="0"/>
        <v>16.284</v>
      </c>
      <c r="L4" s="92">
        <f t="shared" si="0"/>
        <v>13.3</v>
      </c>
      <c r="M4" s="92">
        <f t="shared" si="0"/>
        <v>24.456000000000003</v>
      </c>
      <c r="N4" s="93">
        <f t="shared" si="0"/>
        <v>16.02</v>
      </c>
      <c r="O4" s="94">
        <v>1</v>
      </c>
      <c r="P4" s="94">
        <f>$O4/$P$3</f>
        <v>0.01</v>
      </c>
      <c r="Q4" s="104">
        <f>$O4/$Q$3</f>
        <v>0.0002</v>
      </c>
      <c r="R4" s="104">
        <f>$O4/$R$3</f>
        <v>2E-05</v>
      </c>
      <c r="S4" s="94"/>
      <c r="T4" s="94"/>
      <c r="U4" s="94"/>
    </row>
    <row r="5" spans="1:21" s="84" customFormat="1" ht="18.75" customHeight="1">
      <c r="A5" s="90" t="s">
        <v>168</v>
      </c>
      <c r="B5" s="91" t="s">
        <v>218</v>
      </c>
      <c r="C5" s="92">
        <f>SUM(D5:N5)</f>
        <v>30.36</v>
      </c>
      <c r="D5" s="95"/>
      <c r="E5" s="95"/>
      <c r="F5" s="95">
        <v>11.08</v>
      </c>
      <c r="G5" s="95">
        <v>7.22</v>
      </c>
      <c r="H5" s="95">
        <v>1.24</v>
      </c>
      <c r="I5" s="95"/>
      <c r="J5" s="95"/>
      <c r="K5" s="95">
        <v>1.72</v>
      </c>
      <c r="L5" s="95"/>
      <c r="M5" s="95">
        <v>7.03</v>
      </c>
      <c r="N5" s="96">
        <v>2.07</v>
      </c>
      <c r="O5" s="94">
        <v>100</v>
      </c>
      <c r="P5" s="94">
        <f>$O5/$P$3</f>
        <v>1</v>
      </c>
      <c r="Q5" s="104">
        <f>$O5/$Q$3</f>
        <v>0.02</v>
      </c>
      <c r="R5" s="104">
        <f>$O5/$R$3</f>
        <v>0.002</v>
      </c>
      <c r="S5" s="94"/>
      <c r="T5" s="94"/>
      <c r="U5" s="94"/>
    </row>
    <row r="6" spans="1:21" s="84" customFormat="1" ht="18.75" customHeight="1">
      <c r="A6" s="263" t="s">
        <v>219</v>
      </c>
      <c r="B6" s="91" t="s">
        <v>171</v>
      </c>
      <c r="C6" s="92">
        <f aca="true" t="shared" si="1" ref="C6:N6">SUBTOTAL(9,C7:C11)</f>
        <v>85.877</v>
      </c>
      <c r="D6" s="92">
        <f t="shared" si="1"/>
        <v>3.43</v>
      </c>
      <c r="E6" s="92">
        <f t="shared" si="1"/>
        <v>14.25</v>
      </c>
      <c r="F6" s="92">
        <f t="shared" si="1"/>
        <v>8.54</v>
      </c>
      <c r="G6" s="92">
        <f t="shared" si="1"/>
        <v>10.217</v>
      </c>
      <c r="H6" s="92">
        <f t="shared" si="1"/>
        <v>5.6</v>
      </c>
      <c r="I6" s="92">
        <f t="shared" si="1"/>
        <v>13.100000000000001</v>
      </c>
      <c r="J6" s="92">
        <f t="shared" si="1"/>
        <v>0</v>
      </c>
      <c r="K6" s="92">
        <f t="shared" si="1"/>
        <v>7.664</v>
      </c>
      <c r="L6" s="92">
        <f t="shared" si="1"/>
        <v>4.2</v>
      </c>
      <c r="M6" s="92">
        <f t="shared" si="1"/>
        <v>7.626</v>
      </c>
      <c r="N6" s="93">
        <f t="shared" si="1"/>
        <v>11.25</v>
      </c>
      <c r="O6" s="94">
        <v>200</v>
      </c>
      <c r="P6" s="94">
        <f>$O6/$P$3</f>
        <v>2</v>
      </c>
      <c r="Q6" s="104">
        <f>$O6/$Q$3</f>
        <v>0.04</v>
      </c>
      <c r="R6" s="104">
        <f>$O6/$R$3</f>
        <v>0.004</v>
      </c>
      <c r="S6" s="94"/>
      <c r="T6" s="94"/>
      <c r="U6" s="94"/>
    </row>
    <row r="7" spans="1:21" s="84" customFormat="1" ht="18.75" customHeight="1">
      <c r="A7" s="264"/>
      <c r="B7" s="91" t="s">
        <v>298</v>
      </c>
      <c r="C7" s="92">
        <f>SUM(D7:N7)</f>
        <v>11.962</v>
      </c>
      <c r="D7" s="95"/>
      <c r="E7" s="95"/>
      <c r="F7" s="95"/>
      <c r="G7" s="95"/>
      <c r="H7" s="95"/>
      <c r="I7" s="95"/>
      <c r="J7" s="95"/>
      <c r="K7" s="95">
        <v>4.6</v>
      </c>
      <c r="L7" s="95">
        <v>4.2</v>
      </c>
      <c r="M7" s="95">
        <v>1</v>
      </c>
      <c r="N7" s="96">
        <v>2.162</v>
      </c>
      <c r="O7" s="94"/>
      <c r="P7" s="94"/>
      <c r="Q7" s="104"/>
      <c r="R7" s="104"/>
      <c r="S7" s="94"/>
      <c r="T7" s="94"/>
      <c r="U7" s="94"/>
    </row>
    <row r="8" spans="1:21" s="84" customFormat="1" ht="18.75" customHeight="1">
      <c r="A8" s="264"/>
      <c r="B8" s="91" t="s">
        <v>220</v>
      </c>
      <c r="C8" s="92">
        <f>SUM(D8:N8)</f>
        <v>19.580000000000002</v>
      </c>
      <c r="D8" s="95">
        <v>3.43</v>
      </c>
      <c r="E8" s="95">
        <v>13.1</v>
      </c>
      <c r="F8" s="95"/>
      <c r="G8" s="95"/>
      <c r="H8" s="95"/>
      <c r="I8" s="95">
        <v>3.05</v>
      </c>
      <c r="J8" s="95"/>
      <c r="K8" s="95"/>
      <c r="L8" s="95"/>
      <c r="M8" s="95"/>
      <c r="N8" s="96"/>
      <c r="O8" s="94">
        <v>300</v>
      </c>
      <c r="P8" s="94">
        <f aca="true" t="shared" si="2" ref="P8:P30">$O8/$P$3</f>
        <v>3</v>
      </c>
      <c r="Q8" s="104">
        <f aca="true" t="shared" si="3" ref="Q8:Q30">$O8/$Q$3</f>
        <v>0.06</v>
      </c>
      <c r="R8" s="104">
        <f aca="true" t="shared" si="4" ref="R8:R30">$O8/$R$3</f>
        <v>0.006</v>
      </c>
      <c r="S8" s="94"/>
      <c r="T8" s="94"/>
      <c r="U8" s="94"/>
    </row>
    <row r="9" spans="1:21" s="84" customFormat="1" ht="18.75" customHeight="1">
      <c r="A9" s="264"/>
      <c r="B9" s="91" t="s">
        <v>221</v>
      </c>
      <c r="C9" s="92">
        <f>SUM(D9:N9)</f>
        <v>16.8</v>
      </c>
      <c r="D9" s="95"/>
      <c r="E9" s="95">
        <v>1.15</v>
      </c>
      <c r="F9" s="95"/>
      <c r="G9" s="95"/>
      <c r="H9" s="95">
        <v>5.6</v>
      </c>
      <c r="I9" s="95">
        <v>10.05</v>
      </c>
      <c r="J9" s="95"/>
      <c r="K9" s="95"/>
      <c r="L9" s="95"/>
      <c r="M9" s="95"/>
      <c r="N9" s="96"/>
      <c r="O9" s="94">
        <v>400</v>
      </c>
      <c r="P9" s="94">
        <f t="shared" si="2"/>
        <v>4</v>
      </c>
      <c r="Q9" s="104">
        <f t="shared" si="3"/>
        <v>0.08</v>
      </c>
      <c r="R9" s="104">
        <f t="shared" si="4"/>
        <v>0.008</v>
      </c>
      <c r="S9" s="94"/>
      <c r="T9" s="94"/>
      <c r="U9" s="94"/>
    </row>
    <row r="10" spans="1:21" s="84" customFormat="1" ht="18.75" customHeight="1">
      <c r="A10" s="264"/>
      <c r="B10" s="91" t="s">
        <v>222</v>
      </c>
      <c r="C10" s="92">
        <f>SUM(D10:N10)</f>
        <v>28.447</v>
      </c>
      <c r="D10" s="95"/>
      <c r="E10" s="95"/>
      <c r="F10" s="95">
        <v>8.54</v>
      </c>
      <c r="G10" s="95">
        <v>10.217</v>
      </c>
      <c r="H10" s="95"/>
      <c r="I10" s="95"/>
      <c r="J10" s="95"/>
      <c r="K10" s="95">
        <v>3.064</v>
      </c>
      <c r="L10" s="95"/>
      <c r="M10" s="95">
        <v>6.626</v>
      </c>
      <c r="N10" s="96"/>
      <c r="O10" s="105">
        <v>1000</v>
      </c>
      <c r="P10" s="94">
        <f t="shared" si="2"/>
        <v>10</v>
      </c>
      <c r="Q10" s="104">
        <f t="shared" si="3"/>
        <v>0.2</v>
      </c>
      <c r="R10" s="104">
        <f t="shared" si="4"/>
        <v>0.02</v>
      </c>
      <c r="S10" s="94"/>
      <c r="T10" s="94"/>
      <c r="U10" s="94"/>
    </row>
    <row r="11" spans="1:21" s="84" customFormat="1" ht="18.75" customHeight="1">
      <c r="A11" s="266"/>
      <c r="B11" s="91" t="s">
        <v>223</v>
      </c>
      <c r="C11" s="92">
        <f>SUM(D11:N11)</f>
        <v>9.088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>
        <v>9.088</v>
      </c>
      <c r="O11" s="105">
        <v>2000</v>
      </c>
      <c r="P11" s="94">
        <f t="shared" si="2"/>
        <v>20</v>
      </c>
      <c r="Q11" s="104">
        <f t="shared" si="3"/>
        <v>0.4</v>
      </c>
      <c r="R11" s="104">
        <f t="shared" si="4"/>
        <v>0.04</v>
      </c>
      <c r="S11" s="94"/>
      <c r="T11" s="94"/>
      <c r="U11" s="94"/>
    </row>
    <row r="12" spans="1:21" s="84" customFormat="1" ht="18.75" customHeight="1">
      <c r="A12" s="264" t="s">
        <v>179</v>
      </c>
      <c r="B12" s="91" t="s">
        <v>171</v>
      </c>
      <c r="C12" s="92">
        <f aca="true" t="shared" si="5" ref="C12:N12">SUBTOTAL(9,C13:C14)</f>
        <v>63.17</v>
      </c>
      <c r="D12" s="92">
        <f t="shared" si="5"/>
        <v>19.07</v>
      </c>
      <c r="E12" s="92">
        <f t="shared" si="5"/>
        <v>12.3</v>
      </c>
      <c r="F12" s="92">
        <f t="shared" si="5"/>
        <v>1</v>
      </c>
      <c r="G12" s="92">
        <f t="shared" si="5"/>
        <v>0</v>
      </c>
      <c r="H12" s="92">
        <f t="shared" si="5"/>
        <v>0</v>
      </c>
      <c r="I12" s="92">
        <f t="shared" si="5"/>
        <v>18.9</v>
      </c>
      <c r="J12" s="92">
        <f t="shared" si="5"/>
        <v>4.2</v>
      </c>
      <c r="K12" s="92">
        <f t="shared" si="5"/>
        <v>0</v>
      </c>
      <c r="L12" s="92">
        <f t="shared" si="5"/>
        <v>7.7</v>
      </c>
      <c r="M12" s="92">
        <f t="shared" si="5"/>
        <v>0</v>
      </c>
      <c r="N12" s="93">
        <f t="shared" si="5"/>
        <v>0</v>
      </c>
      <c r="O12" s="105">
        <v>5000</v>
      </c>
      <c r="P12" s="94">
        <f t="shared" si="2"/>
        <v>50</v>
      </c>
      <c r="Q12" s="104">
        <f t="shared" si="3"/>
        <v>1</v>
      </c>
      <c r="R12" s="104">
        <f t="shared" si="4"/>
        <v>0.1</v>
      </c>
      <c r="S12" s="94"/>
      <c r="T12" s="94"/>
      <c r="U12" s="94"/>
    </row>
    <row r="13" spans="1:21" s="84" customFormat="1" ht="18.75" customHeight="1">
      <c r="A13" s="264"/>
      <c r="B13" s="91" t="s">
        <v>224</v>
      </c>
      <c r="C13" s="92">
        <f>SUM(D13:N13)</f>
        <v>16.17</v>
      </c>
      <c r="D13" s="95">
        <v>10.97</v>
      </c>
      <c r="E13" s="95"/>
      <c r="F13" s="95">
        <v>1</v>
      </c>
      <c r="G13" s="95"/>
      <c r="H13" s="95"/>
      <c r="I13" s="95"/>
      <c r="J13" s="95">
        <v>4.2</v>
      </c>
      <c r="K13" s="95"/>
      <c r="L13" s="95"/>
      <c r="M13" s="95"/>
      <c r="N13" s="96"/>
      <c r="O13" s="105">
        <v>10000</v>
      </c>
      <c r="P13" s="94">
        <f t="shared" si="2"/>
        <v>100</v>
      </c>
      <c r="Q13" s="104">
        <f t="shared" si="3"/>
        <v>2</v>
      </c>
      <c r="R13" s="104">
        <f t="shared" si="4"/>
        <v>0.2</v>
      </c>
      <c r="S13" s="94"/>
      <c r="T13" s="94"/>
      <c r="U13" s="94"/>
    </row>
    <row r="14" spans="1:21" s="84" customFormat="1" ht="18.75" customHeight="1">
      <c r="A14" s="266"/>
      <c r="B14" s="91" t="s">
        <v>225</v>
      </c>
      <c r="C14" s="92">
        <f>SUM(D14:N14)</f>
        <v>47</v>
      </c>
      <c r="D14" s="95">
        <v>8.1</v>
      </c>
      <c r="E14" s="95">
        <v>12.3</v>
      </c>
      <c r="F14" s="95"/>
      <c r="G14" s="95"/>
      <c r="H14" s="95"/>
      <c r="I14" s="95">
        <v>18.9</v>
      </c>
      <c r="J14" s="95"/>
      <c r="K14" s="95"/>
      <c r="L14" s="95">
        <v>7.7</v>
      </c>
      <c r="M14" s="95"/>
      <c r="N14" s="96"/>
      <c r="O14" s="105">
        <v>20000</v>
      </c>
      <c r="P14" s="94">
        <f t="shared" si="2"/>
        <v>200</v>
      </c>
      <c r="Q14" s="104">
        <f t="shared" si="3"/>
        <v>4</v>
      </c>
      <c r="R14" s="104">
        <f t="shared" si="4"/>
        <v>0.4</v>
      </c>
      <c r="S14" s="94"/>
      <c r="T14" s="94"/>
      <c r="U14" s="94"/>
    </row>
    <row r="15" spans="1:21" s="84" customFormat="1" ht="18.75" customHeight="1">
      <c r="A15" s="263" t="s">
        <v>226</v>
      </c>
      <c r="B15" s="91" t="s">
        <v>171</v>
      </c>
      <c r="C15" s="92">
        <f aca="true" t="shared" si="6" ref="C15:N15">SUBTOTAL(9,C16:C26)</f>
        <v>72.97</v>
      </c>
      <c r="D15" s="92">
        <f t="shared" si="6"/>
        <v>3.3</v>
      </c>
      <c r="E15" s="92">
        <f t="shared" si="6"/>
        <v>9.7</v>
      </c>
      <c r="F15" s="92">
        <f t="shared" si="6"/>
        <v>2.02</v>
      </c>
      <c r="G15" s="92">
        <f t="shared" si="6"/>
        <v>9.55</v>
      </c>
      <c r="H15" s="92">
        <f t="shared" si="6"/>
        <v>11.6</v>
      </c>
      <c r="I15" s="92">
        <f t="shared" si="6"/>
        <v>3.1</v>
      </c>
      <c r="J15" s="92">
        <f t="shared" si="6"/>
        <v>12.9</v>
      </c>
      <c r="K15" s="92">
        <f t="shared" si="6"/>
        <v>6.9</v>
      </c>
      <c r="L15" s="92">
        <f t="shared" si="6"/>
        <v>1.4</v>
      </c>
      <c r="M15" s="92">
        <f t="shared" si="6"/>
        <v>9.8</v>
      </c>
      <c r="N15" s="93">
        <f t="shared" si="6"/>
        <v>2.7</v>
      </c>
      <c r="O15" s="105">
        <v>525000</v>
      </c>
      <c r="P15" s="105">
        <f t="shared" si="2"/>
        <v>5250</v>
      </c>
      <c r="Q15" s="105">
        <f t="shared" si="3"/>
        <v>105</v>
      </c>
      <c r="R15" s="104">
        <f t="shared" si="4"/>
        <v>10.5</v>
      </c>
      <c r="S15" s="94"/>
      <c r="T15" s="94"/>
      <c r="U15" s="94"/>
    </row>
    <row r="16" spans="1:21" s="84" customFormat="1" ht="18.75" customHeight="1">
      <c r="A16" s="264"/>
      <c r="B16" s="91" t="s">
        <v>227</v>
      </c>
      <c r="C16" s="92">
        <f aca="true" t="shared" si="7" ref="C16:C26">SUM(D16:N16)</f>
        <v>2.2</v>
      </c>
      <c r="D16" s="95">
        <v>1.8</v>
      </c>
      <c r="E16" s="95"/>
      <c r="F16" s="95"/>
      <c r="G16" s="95"/>
      <c r="H16" s="95"/>
      <c r="I16" s="95"/>
      <c r="J16" s="95"/>
      <c r="K16" s="95"/>
      <c r="L16" s="95">
        <v>0.4</v>
      </c>
      <c r="M16" s="95"/>
      <c r="N16" s="96"/>
      <c r="O16" s="105">
        <f>730000</f>
        <v>730000</v>
      </c>
      <c r="P16" s="106">
        <f t="shared" si="2"/>
        <v>7300</v>
      </c>
      <c r="Q16" s="104">
        <f t="shared" si="3"/>
        <v>146</v>
      </c>
      <c r="R16" s="104">
        <f t="shared" si="4"/>
        <v>14.6</v>
      </c>
      <c r="S16" s="94"/>
      <c r="T16" s="94"/>
      <c r="U16" s="94"/>
    </row>
    <row r="17" spans="1:21" s="84" customFormat="1" ht="18.75" customHeight="1">
      <c r="A17" s="264"/>
      <c r="B17" s="91" t="s">
        <v>228</v>
      </c>
      <c r="C17" s="92">
        <f t="shared" si="7"/>
        <v>11.2</v>
      </c>
      <c r="D17" s="95">
        <v>1.5</v>
      </c>
      <c r="E17" s="95">
        <v>9.7</v>
      </c>
      <c r="F17" s="95"/>
      <c r="G17" s="95"/>
      <c r="H17" s="95"/>
      <c r="I17" s="95"/>
      <c r="J17" s="95"/>
      <c r="K17" s="95"/>
      <c r="L17" s="95"/>
      <c r="M17" s="95"/>
      <c r="N17" s="96"/>
      <c r="O17" s="105"/>
      <c r="P17" s="94">
        <f t="shared" si="2"/>
        <v>0</v>
      </c>
      <c r="Q17" s="104">
        <f t="shared" si="3"/>
        <v>0</v>
      </c>
      <c r="R17" s="104">
        <f t="shared" si="4"/>
        <v>0</v>
      </c>
      <c r="S17" s="94"/>
      <c r="T17" s="94"/>
      <c r="U17" s="94"/>
    </row>
    <row r="18" spans="1:21" s="84" customFormat="1" ht="18.75" customHeight="1">
      <c r="A18" s="264"/>
      <c r="B18" s="91" t="s">
        <v>218</v>
      </c>
      <c r="C18" s="92">
        <f t="shared" si="7"/>
        <v>8.87</v>
      </c>
      <c r="D18" s="95"/>
      <c r="E18" s="95"/>
      <c r="F18" s="95">
        <v>2.02</v>
      </c>
      <c r="G18" s="95">
        <v>6.85</v>
      </c>
      <c r="H18" s="95"/>
      <c r="I18" s="95"/>
      <c r="J18" s="95"/>
      <c r="K18" s="95"/>
      <c r="L18" s="95"/>
      <c r="M18" s="95"/>
      <c r="N18" s="96"/>
      <c r="O18" s="105"/>
      <c r="P18" s="94">
        <f t="shared" si="2"/>
        <v>0</v>
      </c>
      <c r="Q18" s="104">
        <f t="shared" si="3"/>
        <v>0</v>
      </c>
      <c r="R18" s="104">
        <f t="shared" si="4"/>
        <v>0</v>
      </c>
      <c r="S18" s="94"/>
      <c r="T18" s="94"/>
      <c r="U18" s="94"/>
    </row>
    <row r="19" spans="1:21" s="84" customFormat="1" ht="18.75" customHeight="1">
      <c r="A19" s="264"/>
      <c r="B19" s="91" t="s">
        <v>229</v>
      </c>
      <c r="C19" s="92">
        <f t="shared" si="7"/>
        <v>5</v>
      </c>
      <c r="D19" s="95"/>
      <c r="E19" s="95"/>
      <c r="F19" s="95"/>
      <c r="G19" s="95">
        <v>0.2</v>
      </c>
      <c r="H19" s="95">
        <v>4.8</v>
      </c>
      <c r="I19" s="95"/>
      <c r="J19" s="95"/>
      <c r="K19" s="95"/>
      <c r="L19" s="95"/>
      <c r="M19" s="95"/>
      <c r="N19" s="96"/>
      <c r="O19" s="105"/>
      <c r="P19" s="94">
        <f t="shared" si="2"/>
        <v>0</v>
      </c>
      <c r="Q19" s="104">
        <f t="shared" si="3"/>
        <v>0</v>
      </c>
      <c r="R19" s="104">
        <f t="shared" si="4"/>
        <v>0</v>
      </c>
      <c r="S19" s="94"/>
      <c r="T19" s="94"/>
      <c r="U19" s="94"/>
    </row>
    <row r="20" spans="1:21" s="84" customFormat="1" ht="18.75" customHeight="1">
      <c r="A20" s="264"/>
      <c r="B20" s="91" t="s">
        <v>230</v>
      </c>
      <c r="C20" s="92">
        <f t="shared" si="7"/>
        <v>5.7</v>
      </c>
      <c r="D20" s="95"/>
      <c r="E20" s="95"/>
      <c r="F20" s="95"/>
      <c r="G20" s="95"/>
      <c r="H20" s="95">
        <v>5.7</v>
      </c>
      <c r="I20" s="95"/>
      <c r="J20" s="95"/>
      <c r="K20" s="95"/>
      <c r="L20" s="95"/>
      <c r="M20" s="95"/>
      <c r="N20" s="96"/>
      <c r="O20" s="105"/>
      <c r="P20" s="94">
        <f t="shared" si="2"/>
        <v>0</v>
      </c>
      <c r="Q20" s="104">
        <f t="shared" si="3"/>
        <v>0</v>
      </c>
      <c r="R20" s="104">
        <f t="shared" si="4"/>
        <v>0</v>
      </c>
      <c r="S20" s="94"/>
      <c r="T20" s="94"/>
      <c r="U20" s="94"/>
    </row>
    <row r="21" spans="1:21" s="84" customFormat="1" ht="18.75" customHeight="1">
      <c r="A21" s="264"/>
      <c r="B21" s="91" t="s">
        <v>231</v>
      </c>
      <c r="C21" s="92">
        <f t="shared" si="7"/>
        <v>12.5</v>
      </c>
      <c r="D21" s="95"/>
      <c r="E21" s="95"/>
      <c r="F21" s="95"/>
      <c r="G21" s="95"/>
      <c r="H21" s="95"/>
      <c r="I21" s="95"/>
      <c r="J21" s="95"/>
      <c r="K21" s="95"/>
      <c r="L21" s="95"/>
      <c r="M21" s="95">
        <v>9.8</v>
      </c>
      <c r="N21" s="96">
        <v>2.7</v>
      </c>
      <c r="O21" s="105"/>
      <c r="P21" s="94">
        <f t="shared" si="2"/>
        <v>0</v>
      </c>
      <c r="Q21" s="104">
        <f t="shared" si="3"/>
        <v>0</v>
      </c>
      <c r="R21" s="104">
        <f t="shared" si="4"/>
        <v>0</v>
      </c>
      <c r="S21" s="94"/>
      <c r="T21" s="94"/>
      <c r="U21" s="94"/>
    </row>
    <row r="22" spans="1:21" s="84" customFormat="1" ht="18.75" customHeight="1">
      <c r="A22" s="264"/>
      <c r="B22" s="91" t="s">
        <v>232</v>
      </c>
      <c r="C22" s="92">
        <f t="shared" si="7"/>
        <v>5.5</v>
      </c>
      <c r="D22" s="95"/>
      <c r="E22" s="95"/>
      <c r="F22" s="95"/>
      <c r="G22" s="95"/>
      <c r="H22" s="95"/>
      <c r="I22" s="95"/>
      <c r="J22" s="95"/>
      <c r="K22" s="95">
        <v>5.5</v>
      </c>
      <c r="L22" s="95"/>
      <c r="M22" s="95"/>
      <c r="N22" s="96"/>
      <c r="O22" s="94"/>
      <c r="P22" s="94">
        <f t="shared" si="2"/>
        <v>0</v>
      </c>
      <c r="Q22" s="104">
        <f t="shared" si="3"/>
        <v>0</v>
      </c>
      <c r="R22" s="104">
        <f t="shared" si="4"/>
        <v>0</v>
      </c>
      <c r="S22" s="94"/>
      <c r="T22" s="94"/>
      <c r="U22" s="94"/>
    </row>
    <row r="23" spans="1:21" s="84" customFormat="1" ht="18.75" customHeight="1">
      <c r="A23" s="264"/>
      <c r="B23" s="91" t="s">
        <v>233</v>
      </c>
      <c r="C23" s="92">
        <f t="shared" si="7"/>
        <v>12.9</v>
      </c>
      <c r="D23" s="95"/>
      <c r="E23" s="95"/>
      <c r="F23" s="95"/>
      <c r="G23" s="95"/>
      <c r="H23" s="95"/>
      <c r="I23" s="95"/>
      <c r="J23" s="95">
        <v>12.9</v>
      </c>
      <c r="K23" s="95"/>
      <c r="L23" s="95"/>
      <c r="M23" s="95"/>
      <c r="N23" s="96"/>
      <c r="O23" s="94"/>
      <c r="P23" s="94">
        <f t="shared" si="2"/>
        <v>0</v>
      </c>
      <c r="Q23" s="104">
        <f t="shared" si="3"/>
        <v>0</v>
      </c>
      <c r="R23" s="104">
        <f t="shared" si="4"/>
        <v>0</v>
      </c>
      <c r="S23" s="94"/>
      <c r="T23" s="94"/>
      <c r="U23" s="94"/>
    </row>
    <row r="24" spans="1:21" s="84" customFormat="1" ht="18.75" customHeight="1">
      <c r="A24" s="264"/>
      <c r="B24" s="91" t="s">
        <v>234</v>
      </c>
      <c r="C24" s="92">
        <f t="shared" si="7"/>
        <v>5.6</v>
      </c>
      <c r="D24" s="95"/>
      <c r="E24" s="95"/>
      <c r="F24" s="95"/>
      <c r="G24" s="95">
        <v>2.5</v>
      </c>
      <c r="H24" s="95"/>
      <c r="I24" s="95">
        <v>3.1</v>
      </c>
      <c r="J24" s="95"/>
      <c r="K24" s="95"/>
      <c r="L24" s="95"/>
      <c r="M24" s="95"/>
      <c r="N24" s="96"/>
      <c r="O24" s="94"/>
      <c r="P24" s="94">
        <f t="shared" si="2"/>
        <v>0</v>
      </c>
      <c r="Q24" s="104">
        <f t="shared" si="3"/>
        <v>0</v>
      </c>
      <c r="R24" s="104">
        <f t="shared" si="4"/>
        <v>0</v>
      </c>
      <c r="S24" s="94"/>
      <c r="T24" s="94"/>
      <c r="U24" s="94"/>
    </row>
    <row r="25" spans="1:21" s="84" customFormat="1" ht="18.75" customHeight="1">
      <c r="A25" s="264"/>
      <c r="B25" s="91" t="s">
        <v>235</v>
      </c>
      <c r="C25" s="92">
        <f t="shared" si="7"/>
        <v>1.1</v>
      </c>
      <c r="D25" s="95"/>
      <c r="E25" s="95"/>
      <c r="F25" s="95"/>
      <c r="G25" s="95"/>
      <c r="H25" s="95">
        <v>1.1</v>
      </c>
      <c r="I25" s="95"/>
      <c r="J25" s="95"/>
      <c r="K25" s="95"/>
      <c r="L25" s="95"/>
      <c r="M25" s="95"/>
      <c r="N25" s="96"/>
      <c r="O25" s="94"/>
      <c r="P25" s="94">
        <f t="shared" si="2"/>
        <v>0</v>
      </c>
      <c r="Q25" s="104">
        <f t="shared" si="3"/>
        <v>0</v>
      </c>
      <c r="R25" s="104">
        <f t="shared" si="4"/>
        <v>0</v>
      </c>
      <c r="S25" s="94"/>
      <c r="T25" s="94"/>
      <c r="U25" s="94"/>
    </row>
    <row r="26" spans="1:21" s="84" customFormat="1" ht="18.75" customHeight="1">
      <c r="A26" s="265"/>
      <c r="B26" s="97" t="s">
        <v>236</v>
      </c>
      <c r="C26" s="98">
        <f t="shared" si="7"/>
        <v>2.4</v>
      </c>
      <c r="D26" s="99"/>
      <c r="E26" s="99"/>
      <c r="F26" s="99"/>
      <c r="G26" s="99"/>
      <c r="H26" s="99"/>
      <c r="I26" s="99"/>
      <c r="J26" s="99"/>
      <c r="K26" s="99">
        <v>1.4</v>
      </c>
      <c r="L26" s="99">
        <v>1</v>
      </c>
      <c r="M26" s="99"/>
      <c r="N26" s="100"/>
      <c r="O26" s="94"/>
      <c r="P26" s="94">
        <f t="shared" si="2"/>
        <v>0</v>
      </c>
      <c r="Q26" s="104">
        <f t="shared" si="3"/>
        <v>0</v>
      </c>
      <c r="R26" s="104">
        <f t="shared" si="4"/>
        <v>0</v>
      </c>
      <c r="S26" s="94"/>
      <c r="T26" s="94"/>
      <c r="U26" s="94"/>
    </row>
    <row r="27" spans="3:21" s="84" customFormat="1" ht="17.2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>
        <f t="shared" si="2"/>
        <v>0</v>
      </c>
      <c r="Q27" s="104">
        <f t="shared" si="3"/>
        <v>0</v>
      </c>
      <c r="R27" s="104">
        <f t="shared" si="4"/>
        <v>0</v>
      </c>
      <c r="S27" s="94"/>
      <c r="T27" s="94"/>
      <c r="U27" s="94"/>
    </row>
    <row r="28" spans="3:21" s="84" customFormat="1" ht="17.25">
      <c r="C28" s="105"/>
      <c r="D28" s="105"/>
      <c r="E28" s="105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>
        <f t="shared" si="2"/>
        <v>0</v>
      </c>
      <c r="Q28" s="104">
        <f t="shared" si="3"/>
        <v>0</v>
      </c>
      <c r="R28" s="104">
        <f t="shared" si="4"/>
        <v>0</v>
      </c>
      <c r="S28" s="94"/>
      <c r="T28" s="94"/>
      <c r="U28" s="94"/>
    </row>
    <row r="29" spans="3:21" s="84" customFormat="1" ht="17.25">
      <c r="C29" s="104"/>
      <c r="D29" s="105"/>
      <c r="E29" s="105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>
        <f t="shared" si="2"/>
        <v>0</v>
      </c>
      <c r="Q29" s="104">
        <f t="shared" si="3"/>
        <v>0</v>
      </c>
      <c r="R29" s="104">
        <f t="shared" si="4"/>
        <v>0</v>
      </c>
      <c r="S29" s="94"/>
      <c r="T29" s="94"/>
      <c r="U29" s="94"/>
    </row>
    <row r="30" spans="3:21" s="84" customFormat="1" ht="17.25">
      <c r="C30" s="104"/>
      <c r="D30" s="105"/>
      <c r="E30" s="105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>
        <f t="shared" si="2"/>
        <v>0</v>
      </c>
      <c r="Q30" s="104">
        <f t="shared" si="3"/>
        <v>0</v>
      </c>
      <c r="R30" s="104">
        <f t="shared" si="4"/>
        <v>0</v>
      </c>
      <c r="S30" s="94"/>
      <c r="T30" s="94"/>
      <c r="U30" s="94"/>
    </row>
    <row r="31" spans="3:21" s="84" customFormat="1" ht="17.25">
      <c r="C31" s="10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3:21" s="84" customFormat="1" ht="17.25">
      <c r="C32" s="105"/>
      <c r="D32" s="105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3:21" s="84" customFormat="1" ht="17.25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3:21" s="84" customFormat="1" ht="17.2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3:21" s="84" customFormat="1" ht="17.25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3:21" s="84" customFormat="1" ht="17.25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3:21" s="84" customFormat="1" ht="17.25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3:21" s="84" customFormat="1" ht="17.25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3:21" s="84" customFormat="1" ht="17.2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3:21" s="84" customFormat="1" ht="17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3:21" s="84" customFormat="1" ht="17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3:21" s="84" customFormat="1" ht="17.2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3:21" s="84" customFormat="1" ht="17.2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3:21" s="84" customFormat="1" ht="17.2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3:21" s="84" customFormat="1" ht="17.2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3:21" ht="16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3:21" ht="16.5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3:21" ht="16.5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3:21" ht="16.5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3:21" ht="16.5"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3:21" ht="16.5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3:21" ht="16.5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3:21" ht="16.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3:21" ht="16.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3:21" ht="16.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3:21" ht="16.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3:21" ht="16.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3:21" ht="16.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3:21" ht="16.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3:21" ht="16.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3:21" ht="16.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</sheetData>
  <sheetProtection/>
  <mergeCells count="4">
    <mergeCell ref="A15:A26"/>
    <mergeCell ref="A6:A11"/>
    <mergeCell ref="A12:A14"/>
    <mergeCell ref="M2:N2"/>
  </mergeCells>
  <printOptions horizontalCentered="1"/>
  <pageMargins left="0.984251968503937" right="0.5905511811023623" top="0.7874015748031497" bottom="0.3937007874015748" header="0" footer="0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>
    <tabColor rgb="FFFFFF00"/>
  </sheetPr>
  <dimension ref="A1:AS21"/>
  <sheetViews>
    <sheetView zoomScale="85" zoomScaleNormal="85" zoomScalePageLayoutView="0" workbookViewId="0" topLeftCell="A1">
      <selection activeCell="R17" sqref="R17"/>
    </sheetView>
  </sheetViews>
  <sheetFormatPr defaultColWidth="9.7109375" defaultRowHeight="15" customHeight="1"/>
  <cols>
    <col min="1" max="1" width="9.7109375" style="107" customWidth="1"/>
    <col min="2" max="2" width="5.7109375" style="107" customWidth="1"/>
    <col min="3" max="6" width="7.7109375" style="107" customWidth="1"/>
    <col min="7" max="7" width="5.57421875" style="125" customWidth="1"/>
    <col min="8" max="8" width="7.7109375" style="125" customWidth="1"/>
    <col min="9" max="11" width="7.7109375" style="107" customWidth="1"/>
    <col min="12" max="12" width="5.57421875" style="107" customWidth="1"/>
    <col min="13" max="16" width="7.7109375" style="107" customWidth="1"/>
    <col min="17" max="17" width="5.8515625" style="107" customWidth="1"/>
    <col min="18" max="21" width="7.7109375" style="107" customWidth="1"/>
    <col min="22" max="16384" width="9.7109375" style="107" customWidth="1"/>
  </cols>
  <sheetData>
    <row r="1" spans="1:21" ht="58.5" customHeight="1">
      <c r="A1" s="272" t="s">
        <v>299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45" ht="15" customHeight="1">
      <c r="A2" s="128" t="s">
        <v>279</v>
      </c>
      <c r="B2" s="128"/>
      <c r="C2" s="129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275" t="s">
        <v>300</v>
      </c>
      <c r="U2" s="275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ht="30" customHeight="1">
      <c r="A3" s="273" t="s">
        <v>301</v>
      </c>
      <c r="B3" s="268" t="s">
        <v>302</v>
      </c>
      <c r="C3" s="268"/>
      <c r="D3" s="268"/>
      <c r="E3" s="268"/>
      <c r="F3" s="268"/>
      <c r="G3" s="268" t="s">
        <v>303</v>
      </c>
      <c r="H3" s="268"/>
      <c r="I3" s="268"/>
      <c r="J3" s="268"/>
      <c r="K3" s="268"/>
      <c r="L3" s="268" t="s">
        <v>304</v>
      </c>
      <c r="M3" s="268"/>
      <c r="N3" s="268"/>
      <c r="O3" s="268"/>
      <c r="P3" s="268"/>
      <c r="Q3" s="268" t="s">
        <v>305</v>
      </c>
      <c r="R3" s="268"/>
      <c r="S3" s="268"/>
      <c r="T3" s="268"/>
      <c r="U3" s="269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ht="30" customHeight="1">
      <c r="A4" s="274"/>
      <c r="B4" s="270" t="s">
        <v>306</v>
      </c>
      <c r="C4" s="267" t="s">
        <v>307</v>
      </c>
      <c r="D4" s="267"/>
      <c r="E4" s="267"/>
      <c r="F4" s="267"/>
      <c r="G4" s="270" t="s">
        <v>306</v>
      </c>
      <c r="H4" s="267" t="s">
        <v>307</v>
      </c>
      <c r="I4" s="267"/>
      <c r="J4" s="267"/>
      <c r="K4" s="267"/>
      <c r="L4" s="270" t="s">
        <v>306</v>
      </c>
      <c r="M4" s="267" t="s">
        <v>307</v>
      </c>
      <c r="N4" s="267"/>
      <c r="O4" s="267"/>
      <c r="P4" s="267"/>
      <c r="Q4" s="270" t="s">
        <v>306</v>
      </c>
      <c r="R4" s="267" t="s">
        <v>307</v>
      </c>
      <c r="S4" s="267"/>
      <c r="T4" s="267"/>
      <c r="U4" s="271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</row>
    <row r="5" spans="1:45" ht="30" customHeight="1">
      <c r="A5" s="274"/>
      <c r="B5" s="267"/>
      <c r="C5" s="110" t="s">
        <v>302</v>
      </c>
      <c r="D5" s="110" t="s">
        <v>308</v>
      </c>
      <c r="E5" s="110" t="s">
        <v>309</v>
      </c>
      <c r="F5" s="110" t="s">
        <v>310</v>
      </c>
      <c r="G5" s="267"/>
      <c r="H5" s="110" t="s">
        <v>302</v>
      </c>
      <c r="I5" s="110" t="s">
        <v>308</v>
      </c>
      <c r="J5" s="110" t="s">
        <v>309</v>
      </c>
      <c r="K5" s="110" t="s">
        <v>310</v>
      </c>
      <c r="L5" s="267"/>
      <c r="M5" s="110" t="s">
        <v>302</v>
      </c>
      <c r="N5" s="110" t="s">
        <v>308</v>
      </c>
      <c r="O5" s="110" t="s">
        <v>309</v>
      </c>
      <c r="P5" s="110" t="s">
        <v>310</v>
      </c>
      <c r="Q5" s="267"/>
      <c r="R5" s="110" t="s">
        <v>302</v>
      </c>
      <c r="S5" s="110" t="s">
        <v>308</v>
      </c>
      <c r="T5" s="110" t="s">
        <v>309</v>
      </c>
      <c r="U5" s="111" t="s">
        <v>310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</row>
    <row r="6" spans="1:45" s="239" customFormat="1" ht="31.5" customHeight="1">
      <c r="A6" s="233" t="s">
        <v>340</v>
      </c>
      <c r="B6" s="234">
        <f aca="true" t="shared" si="0" ref="B6:B17">G6+L6+Q6</f>
        <v>184</v>
      </c>
      <c r="C6" s="235">
        <f aca="true" t="shared" si="1" ref="C6:C17">D6+E6</f>
        <v>341.7</v>
      </c>
      <c r="D6" s="235">
        <f aca="true" t="shared" si="2" ref="D6:D17">I6+N6+S6</f>
        <v>211.29999999999998</v>
      </c>
      <c r="E6" s="235">
        <f aca="true" t="shared" si="3" ref="E6:E17">J6+O6+T6</f>
        <v>130.4</v>
      </c>
      <c r="F6" s="235">
        <f aca="true" t="shared" si="4" ref="F6:F17">IF(C6=0,,TRUNC(D6/C6*100,1))</f>
        <v>61.8</v>
      </c>
      <c r="G6" s="236">
        <f>SUM(G7:G17)</f>
        <v>7</v>
      </c>
      <c r="H6" s="235">
        <f>SUM(H7:H17)</f>
        <v>22.5</v>
      </c>
      <c r="I6" s="235">
        <f>SUM(I7:I17)</f>
        <v>16.4</v>
      </c>
      <c r="J6" s="235">
        <f aca="true" t="shared" si="5" ref="J6:J17">H6-I6</f>
        <v>6.100000000000001</v>
      </c>
      <c r="K6" s="235">
        <f aca="true" t="shared" si="6" ref="K6:K17">IF(H6=0,,TRUNC(I6/H6*100,1))</f>
        <v>72.8</v>
      </c>
      <c r="L6" s="236">
        <f>SUM(L7:L17)</f>
        <v>66</v>
      </c>
      <c r="M6" s="235">
        <f>SUM(M7:M17)</f>
        <v>145.1</v>
      </c>
      <c r="N6" s="235">
        <f>SUM(N7:N17)</f>
        <v>69.2</v>
      </c>
      <c r="O6" s="235">
        <f aca="true" t="shared" si="7" ref="O6:O17">M6-N6</f>
        <v>75.89999999999999</v>
      </c>
      <c r="P6" s="235">
        <f aca="true" t="shared" si="8" ref="P6:P17">IF(M6=0,,TRUNC(N6/M6*100,1))</f>
        <v>47.6</v>
      </c>
      <c r="Q6" s="236">
        <f>SUM(Q7:Q17)</f>
        <v>111</v>
      </c>
      <c r="R6" s="235">
        <f>SUM(R7:R17)</f>
        <v>174.1</v>
      </c>
      <c r="S6" s="235">
        <f>SUM(S7:S17)</f>
        <v>125.69999999999999</v>
      </c>
      <c r="T6" s="235">
        <f aca="true" t="shared" si="9" ref="T6:T17">R6-S6</f>
        <v>48.400000000000006</v>
      </c>
      <c r="U6" s="237">
        <f aca="true" t="shared" si="10" ref="U6:U17">IF(R6=0,,TRUNC(S6/R6*100,1))</f>
        <v>72.1</v>
      </c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</row>
    <row r="7" spans="1:45" ht="31.5" customHeight="1">
      <c r="A7" s="116" t="s">
        <v>311</v>
      </c>
      <c r="B7" s="113">
        <f t="shared" si="0"/>
        <v>19</v>
      </c>
      <c r="C7" s="114">
        <f t="shared" si="1"/>
        <v>36.5</v>
      </c>
      <c r="D7" s="114">
        <f t="shared" si="2"/>
        <v>25.5</v>
      </c>
      <c r="E7" s="114">
        <f t="shared" si="3"/>
        <v>11.000000000000002</v>
      </c>
      <c r="F7" s="114">
        <f t="shared" si="4"/>
        <v>69.8</v>
      </c>
      <c r="G7" s="117">
        <v>2</v>
      </c>
      <c r="H7" s="118">
        <v>7.7</v>
      </c>
      <c r="I7" s="118">
        <v>3.8</v>
      </c>
      <c r="J7" s="114">
        <f t="shared" si="5"/>
        <v>3.9000000000000004</v>
      </c>
      <c r="K7" s="114">
        <f t="shared" si="6"/>
        <v>49.3</v>
      </c>
      <c r="L7" s="117">
        <v>5</v>
      </c>
      <c r="M7" s="118">
        <v>11</v>
      </c>
      <c r="N7" s="118">
        <v>7.1</v>
      </c>
      <c r="O7" s="114">
        <f t="shared" si="7"/>
        <v>3.9000000000000004</v>
      </c>
      <c r="P7" s="114">
        <f t="shared" si="8"/>
        <v>64.5</v>
      </c>
      <c r="Q7" s="117">
        <v>12</v>
      </c>
      <c r="R7" s="118">
        <v>17.8</v>
      </c>
      <c r="S7" s="118">
        <v>14.6</v>
      </c>
      <c r="T7" s="114">
        <f t="shared" si="9"/>
        <v>3.200000000000001</v>
      </c>
      <c r="U7" s="115">
        <f t="shared" si="10"/>
        <v>82</v>
      </c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108" customFormat="1" ht="31.5" customHeight="1">
      <c r="A8" s="109" t="s">
        <v>312</v>
      </c>
      <c r="B8" s="113">
        <f t="shared" si="0"/>
        <v>13</v>
      </c>
      <c r="C8" s="114">
        <f t="shared" si="1"/>
        <v>18.9</v>
      </c>
      <c r="D8" s="114">
        <f t="shared" si="2"/>
        <v>13.5</v>
      </c>
      <c r="E8" s="114">
        <f t="shared" si="3"/>
        <v>5.399999999999999</v>
      </c>
      <c r="F8" s="114">
        <f t="shared" si="4"/>
        <v>71.4</v>
      </c>
      <c r="G8" s="117">
        <v>1</v>
      </c>
      <c r="H8" s="118">
        <v>0.7</v>
      </c>
      <c r="I8" s="118">
        <v>0.7</v>
      </c>
      <c r="J8" s="114">
        <f t="shared" si="5"/>
        <v>0</v>
      </c>
      <c r="K8" s="114">
        <f t="shared" si="6"/>
        <v>100</v>
      </c>
      <c r="L8" s="117">
        <v>1</v>
      </c>
      <c r="M8" s="118">
        <v>2</v>
      </c>
      <c r="N8" s="118">
        <v>0</v>
      </c>
      <c r="O8" s="114">
        <f t="shared" si="7"/>
        <v>2</v>
      </c>
      <c r="P8" s="114">
        <f t="shared" si="8"/>
        <v>0</v>
      </c>
      <c r="Q8" s="117">
        <v>11</v>
      </c>
      <c r="R8" s="118">
        <v>16.2</v>
      </c>
      <c r="S8" s="118">
        <v>12.8</v>
      </c>
      <c r="T8" s="114">
        <f t="shared" si="9"/>
        <v>3.3999999999999986</v>
      </c>
      <c r="U8" s="115">
        <f t="shared" si="10"/>
        <v>79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</row>
    <row r="9" spans="1:45" s="108" customFormat="1" ht="31.5" customHeight="1">
      <c r="A9" s="109" t="s">
        <v>313</v>
      </c>
      <c r="B9" s="113">
        <f t="shared" si="0"/>
        <v>17</v>
      </c>
      <c r="C9" s="114">
        <f t="shared" si="1"/>
        <v>29.300000000000004</v>
      </c>
      <c r="D9" s="114">
        <f t="shared" si="2"/>
        <v>18.1</v>
      </c>
      <c r="E9" s="114">
        <f t="shared" si="3"/>
        <v>11.200000000000001</v>
      </c>
      <c r="F9" s="114">
        <f t="shared" si="4"/>
        <v>61.7</v>
      </c>
      <c r="G9" s="117">
        <v>1</v>
      </c>
      <c r="H9" s="118">
        <v>1.1</v>
      </c>
      <c r="I9" s="118">
        <v>0.4</v>
      </c>
      <c r="J9" s="114">
        <f t="shared" si="5"/>
        <v>0.7000000000000001</v>
      </c>
      <c r="K9" s="114">
        <f t="shared" si="6"/>
        <v>36.3</v>
      </c>
      <c r="L9" s="117">
        <v>8</v>
      </c>
      <c r="M9" s="118">
        <v>13.3</v>
      </c>
      <c r="N9" s="118">
        <v>5.8</v>
      </c>
      <c r="O9" s="114">
        <f t="shared" si="7"/>
        <v>7.500000000000001</v>
      </c>
      <c r="P9" s="114">
        <f t="shared" si="8"/>
        <v>43.6</v>
      </c>
      <c r="Q9" s="117">
        <v>8</v>
      </c>
      <c r="R9" s="118">
        <v>14.9</v>
      </c>
      <c r="S9" s="118">
        <v>11.9</v>
      </c>
      <c r="T9" s="114">
        <f t="shared" si="9"/>
        <v>3</v>
      </c>
      <c r="U9" s="115">
        <f t="shared" si="10"/>
        <v>79.8</v>
      </c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</row>
    <row r="10" spans="1:45" s="108" customFormat="1" ht="31.5" customHeight="1">
      <c r="A10" s="109" t="s">
        <v>314</v>
      </c>
      <c r="B10" s="113">
        <f t="shared" si="0"/>
        <v>14</v>
      </c>
      <c r="C10" s="114">
        <f t="shared" si="1"/>
        <v>22.299999999999997</v>
      </c>
      <c r="D10" s="114">
        <f t="shared" si="2"/>
        <v>16.9</v>
      </c>
      <c r="E10" s="114">
        <f t="shared" si="3"/>
        <v>5.399999999999999</v>
      </c>
      <c r="F10" s="114">
        <f t="shared" si="4"/>
        <v>75.7</v>
      </c>
      <c r="G10" s="117">
        <v>0</v>
      </c>
      <c r="H10" s="118">
        <v>0</v>
      </c>
      <c r="I10" s="118">
        <v>0</v>
      </c>
      <c r="J10" s="114">
        <f t="shared" si="5"/>
        <v>0</v>
      </c>
      <c r="K10" s="114">
        <f t="shared" si="6"/>
        <v>0</v>
      </c>
      <c r="L10" s="117">
        <v>6</v>
      </c>
      <c r="M10" s="118">
        <v>13.6</v>
      </c>
      <c r="N10" s="209">
        <v>9.8</v>
      </c>
      <c r="O10" s="114">
        <f t="shared" si="7"/>
        <v>3.799999999999999</v>
      </c>
      <c r="P10" s="114">
        <f t="shared" si="8"/>
        <v>72</v>
      </c>
      <c r="Q10" s="117">
        <v>8</v>
      </c>
      <c r="R10" s="118">
        <v>8.7</v>
      </c>
      <c r="S10" s="118">
        <v>7.1</v>
      </c>
      <c r="T10" s="114">
        <f t="shared" si="9"/>
        <v>1.5999999999999996</v>
      </c>
      <c r="U10" s="115">
        <f t="shared" si="10"/>
        <v>81.6</v>
      </c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s="108" customFormat="1" ht="31.5" customHeight="1">
      <c r="A11" s="109" t="s">
        <v>315</v>
      </c>
      <c r="B11" s="113">
        <f t="shared" si="0"/>
        <v>18</v>
      </c>
      <c r="C11" s="114">
        <f t="shared" si="1"/>
        <v>27.799999999999997</v>
      </c>
      <c r="D11" s="114">
        <f t="shared" si="2"/>
        <v>13.899999999999999</v>
      </c>
      <c r="E11" s="114">
        <f t="shared" si="3"/>
        <v>13.899999999999999</v>
      </c>
      <c r="F11" s="114">
        <f t="shared" si="4"/>
        <v>50</v>
      </c>
      <c r="G11" s="117">
        <v>0</v>
      </c>
      <c r="H11" s="118">
        <v>0</v>
      </c>
      <c r="I11" s="118">
        <v>0</v>
      </c>
      <c r="J11" s="114">
        <f t="shared" si="5"/>
        <v>0</v>
      </c>
      <c r="K11" s="114">
        <f t="shared" si="6"/>
        <v>0</v>
      </c>
      <c r="L11" s="117">
        <v>6</v>
      </c>
      <c r="M11" s="118">
        <v>14.7</v>
      </c>
      <c r="N11" s="209">
        <v>3.8</v>
      </c>
      <c r="O11" s="114">
        <f t="shared" si="7"/>
        <v>10.899999999999999</v>
      </c>
      <c r="P11" s="114">
        <f t="shared" si="8"/>
        <v>25.8</v>
      </c>
      <c r="Q11" s="117">
        <v>12</v>
      </c>
      <c r="R11" s="118">
        <v>13.1</v>
      </c>
      <c r="S11" s="209">
        <v>10.1</v>
      </c>
      <c r="T11" s="114">
        <f t="shared" si="9"/>
        <v>3</v>
      </c>
      <c r="U11" s="115">
        <f t="shared" si="10"/>
        <v>77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</row>
    <row r="12" spans="1:45" s="108" customFormat="1" ht="31.5" customHeight="1">
      <c r="A12" s="109" t="s">
        <v>316</v>
      </c>
      <c r="B12" s="113">
        <f t="shared" si="0"/>
        <v>16</v>
      </c>
      <c r="C12" s="114">
        <f t="shared" si="1"/>
        <v>36.6</v>
      </c>
      <c r="D12" s="114">
        <f t="shared" si="2"/>
        <v>15.100000000000001</v>
      </c>
      <c r="E12" s="114">
        <f t="shared" si="3"/>
        <v>21.5</v>
      </c>
      <c r="F12" s="114">
        <f t="shared" si="4"/>
        <v>41.2</v>
      </c>
      <c r="G12" s="117">
        <v>0</v>
      </c>
      <c r="H12" s="118">
        <v>0</v>
      </c>
      <c r="I12" s="118">
        <v>0</v>
      </c>
      <c r="J12" s="114">
        <f t="shared" si="5"/>
        <v>0</v>
      </c>
      <c r="K12" s="114">
        <f t="shared" si="6"/>
        <v>0</v>
      </c>
      <c r="L12" s="117">
        <v>8</v>
      </c>
      <c r="M12" s="118">
        <v>22.6</v>
      </c>
      <c r="N12" s="118">
        <v>4.3</v>
      </c>
      <c r="O12" s="114">
        <f t="shared" si="7"/>
        <v>18.3</v>
      </c>
      <c r="P12" s="114">
        <f t="shared" si="8"/>
        <v>19</v>
      </c>
      <c r="Q12" s="117">
        <v>8</v>
      </c>
      <c r="R12" s="118">
        <v>14</v>
      </c>
      <c r="S12" s="118">
        <v>10.8</v>
      </c>
      <c r="T12" s="114">
        <f t="shared" si="9"/>
        <v>3.1999999999999993</v>
      </c>
      <c r="U12" s="115">
        <f t="shared" si="10"/>
        <v>77.1</v>
      </c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s="108" customFormat="1" ht="31.5" customHeight="1">
      <c r="A13" s="109" t="s">
        <v>317</v>
      </c>
      <c r="B13" s="113">
        <f t="shared" si="0"/>
        <v>12</v>
      </c>
      <c r="C13" s="114">
        <f t="shared" si="1"/>
        <v>28.8</v>
      </c>
      <c r="D13" s="114">
        <f t="shared" si="2"/>
        <v>20.2</v>
      </c>
      <c r="E13" s="114">
        <f t="shared" si="3"/>
        <v>8.600000000000001</v>
      </c>
      <c r="F13" s="114">
        <f t="shared" si="4"/>
        <v>70.1</v>
      </c>
      <c r="G13" s="117">
        <v>1</v>
      </c>
      <c r="H13" s="118">
        <v>6.8</v>
      </c>
      <c r="I13" s="118">
        <v>6.8</v>
      </c>
      <c r="J13" s="114">
        <f t="shared" si="5"/>
        <v>0</v>
      </c>
      <c r="K13" s="114">
        <f t="shared" si="6"/>
        <v>100</v>
      </c>
      <c r="L13" s="117">
        <v>3</v>
      </c>
      <c r="M13" s="118">
        <v>5.7</v>
      </c>
      <c r="N13" s="118">
        <v>2.8</v>
      </c>
      <c r="O13" s="114">
        <f t="shared" si="7"/>
        <v>2.9000000000000004</v>
      </c>
      <c r="P13" s="114">
        <f t="shared" si="8"/>
        <v>49.1</v>
      </c>
      <c r="Q13" s="117">
        <v>8</v>
      </c>
      <c r="R13" s="118">
        <v>16.3</v>
      </c>
      <c r="S13" s="118">
        <v>10.6</v>
      </c>
      <c r="T13" s="114">
        <f t="shared" si="9"/>
        <v>5.700000000000001</v>
      </c>
      <c r="U13" s="115">
        <f t="shared" si="10"/>
        <v>65</v>
      </c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</row>
    <row r="14" spans="1:45" s="108" customFormat="1" ht="31.5" customHeight="1">
      <c r="A14" s="109" t="s">
        <v>318</v>
      </c>
      <c r="B14" s="113">
        <f t="shared" si="0"/>
        <v>18</v>
      </c>
      <c r="C14" s="114">
        <f t="shared" si="1"/>
        <v>39</v>
      </c>
      <c r="D14" s="114">
        <f t="shared" si="2"/>
        <v>22.9</v>
      </c>
      <c r="E14" s="114">
        <f t="shared" si="3"/>
        <v>16.1</v>
      </c>
      <c r="F14" s="114">
        <f t="shared" si="4"/>
        <v>58.7</v>
      </c>
      <c r="G14" s="117">
        <v>1</v>
      </c>
      <c r="H14" s="118">
        <v>2.4</v>
      </c>
      <c r="I14" s="118">
        <v>2.4</v>
      </c>
      <c r="J14" s="114">
        <f t="shared" si="5"/>
        <v>0</v>
      </c>
      <c r="K14" s="114">
        <f t="shared" si="6"/>
        <v>100</v>
      </c>
      <c r="L14" s="117">
        <v>4</v>
      </c>
      <c r="M14" s="118">
        <v>12.9</v>
      </c>
      <c r="N14" s="209">
        <v>11</v>
      </c>
      <c r="O14" s="114">
        <f t="shared" si="7"/>
        <v>1.9000000000000004</v>
      </c>
      <c r="P14" s="114">
        <f t="shared" si="8"/>
        <v>85.2</v>
      </c>
      <c r="Q14" s="117">
        <v>13</v>
      </c>
      <c r="R14" s="118">
        <v>23.7</v>
      </c>
      <c r="S14" s="118">
        <v>9.5</v>
      </c>
      <c r="T14" s="114">
        <f t="shared" si="9"/>
        <v>14.2</v>
      </c>
      <c r="U14" s="115">
        <f t="shared" si="10"/>
        <v>40</v>
      </c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</row>
    <row r="15" spans="1:45" s="108" customFormat="1" ht="31.5" customHeight="1">
      <c r="A15" s="109" t="s">
        <v>319</v>
      </c>
      <c r="B15" s="113">
        <f t="shared" si="0"/>
        <v>25</v>
      </c>
      <c r="C15" s="114">
        <f t="shared" si="1"/>
        <v>41.199999999999996</v>
      </c>
      <c r="D15" s="114">
        <f t="shared" si="2"/>
        <v>28.9</v>
      </c>
      <c r="E15" s="114">
        <f t="shared" si="3"/>
        <v>12.299999999999999</v>
      </c>
      <c r="F15" s="114">
        <f t="shared" si="4"/>
        <v>70.1</v>
      </c>
      <c r="G15" s="117">
        <v>0</v>
      </c>
      <c r="H15" s="118">
        <v>0</v>
      </c>
      <c r="I15" s="118">
        <v>0</v>
      </c>
      <c r="J15" s="114">
        <f t="shared" si="5"/>
        <v>0</v>
      </c>
      <c r="K15" s="114">
        <f t="shared" si="6"/>
        <v>0</v>
      </c>
      <c r="L15" s="117">
        <v>9</v>
      </c>
      <c r="M15" s="118">
        <v>17.9</v>
      </c>
      <c r="N15" s="118">
        <v>14.6</v>
      </c>
      <c r="O15" s="114">
        <f t="shared" si="7"/>
        <v>3.299999999999999</v>
      </c>
      <c r="P15" s="114">
        <f t="shared" si="8"/>
        <v>81.5</v>
      </c>
      <c r="Q15" s="117">
        <v>16</v>
      </c>
      <c r="R15" s="118">
        <v>23.3</v>
      </c>
      <c r="S15" s="118">
        <v>14.3</v>
      </c>
      <c r="T15" s="114">
        <f t="shared" si="9"/>
        <v>9</v>
      </c>
      <c r="U15" s="115">
        <f t="shared" si="10"/>
        <v>61.3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</row>
    <row r="16" spans="1:45" s="108" customFormat="1" ht="31.5" customHeight="1">
      <c r="A16" s="109" t="s">
        <v>320</v>
      </c>
      <c r="B16" s="113">
        <f t="shared" si="0"/>
        <v>13</v>
      </c>
      <c r="C16" s="114">
        <f t="shared" si="1"/>
        <v>28.5</v>
      </c>
      <c r="D16" s="114">
        <f t="shared" si="2"/>
        <v>22.5</v>
      </c>
      <c r="E16" s="114">
        <f t="shared" si="3"/>
        <v>5.999999999999999</v>
      </c>
      <c r="F16" s="114">
        <f t="shared" si="4"/>
        <v>78.9</v>
      </c>
      <c r="G16" s="117">
        <v>0</v>
      </c>
      <c r="H16" s="118">
        <v>0</v>
      </c>
      <c r="I16" s="118">
        <v>0</v>
      </c>
      <c r="J16" s="114">
        <f t="shared" si="5"/>
        <v>0</v>
      </c>
      <c r="K16" s="114">
        <f t="shared" si="6"/>
        <v>0</v>
      </c>
      <c r="L16" s="117">
        <v>5</v>
      </c>
      <c r="M16" s="118">
        <v>11.5</v>
      </c>
      <c r="N16" s="118">
        <v>6.2</v>
      </c>
      <c r="O16" s="114">
        <f t="shared" si="7"/>
        <v>5.3</v>
      </c>
      <c r="P16" s="114">
        <f t="shared" si="8"/>
        <v>53.9</v>
      </c>
      <c r="Q16" s="117">
        <v>8</v>
      </c>
      <c r="R16" s="118">
        <v>17</v>
      </c>
      <c r="S16" s="118">
        <v>16.3</v>
      </c>
      <c r="T16" s="114">
        <f t="shared" si="9"/>
        <v>0.6999999999999993</v>
      </c>
      <c r="U16" s="115">
        <f t="shared" si="10"/>
        <v>95.8</v>
      </c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</row>
    <row r="17" spans="1:45" s="108" customFormat="1" ht="31.5" customHeight="1">
      <c r="A17" s="119" t="s">
        <v>321</v>
      </c>
      <c r="B17" s="120">
        <f t="shared" si="0"/>
        <v>19</v>
      </c>
      <c r="C17" s="121">
        <f t="shared" si="1"/>
        <v>32.8</v>
      </c>
      <c r="D17" s="121">
        <f t="shared" si="2"/>
        <v>13.8</v>
      </c>
      <c r="E17" s="121">
        <f t="shared" si="3"/>
        <v>18.999999999999996</v>
      </c>
      <c r="F17" s="121">
        <f t="shared" si="4"/>
        <v>42</v>
      </c>
      <c r="G17" s="122">
        <v>1</v>
      </c>
      <c r="H17" s="123">
        <v>3.8</v>
      </c>
      <c r="I17" s="123">
        <v>2.3</v>
      </c>
      <c r="J17" s="121">
        <f t="shared" si="5"/>
        <v>1.5</v>
      </c>
      <c r="K17" s="121">
        <f t="shared" si="6"/>
        <v>60.5</v>
      </c>
      <c r="L17" s="122">
        <v>11</v>
      </c>
      <c r="M17" s="123">
        <v>19.9</v>
      </c>
      <c r="N17" s="123">
        <v>3.8</v>
      </c>
      <c r="O17" s="121">
        <f t="shared" si="7"/>
        <v>16.099999999999998</v>
      </c>
      <c r="P17" s="121">
        <f t="shared" si="8"/>
        <v>19</v>
      </c>
      <c r="Q17" s="122">
        <v>7</v>
      </c>
      <c r="R17" s="123">
        <v>9.1</v>
      </c>
      <c r="S17" s="123">
        <v>7.7</v>
      </c>
      <c r="T17" s="121">
        <f t="shared" si="9"/>
        <v>1.3999999999999995</v>
      </c>
      <c r="U17" s="124">
        <f t="shared" si="10"/>
        <v>84.6</v>
      </c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5:20" ht="15" customHeight="1">
      <c r="O18" s="126"/>
      <c r="T18" s="126"/>
    </row>
    <row r="19" spans="15:20" ht="15" customHeight="1">
      <c r="O19" s="126"/>
      <c r="T19" s="126"/>
    </row>
    <row r="20" spans="14:20" ht="15" customHeight="1">
      <c r="N20" s="127"/>
      <c r="O20" s="126"/>
      <c r="T20" s="126"/>
    </row>
    <row r="21" spans="15:20" ht="15" customHeight="1">
      <c r="O21" s="126"/>
      <c r="T21" s="126"/>
    </row>
  </sheetData>
  <sheetProtection/>
  <mergeCells count="15">
    <mergeCell ref="B3:F3"/>
    <mergeCell ref="B4:B5"/>
    <mergeCell ref="C4:F4"/>
    <mergeCell ref="G3:K3"/>
    <mergeCell ref="G4:G5"/>
    <mergeCell ref="H4:K4"/>
    <mergeCell ref="M4:P4"/>
    <mergeCell ref="Q3:U3"/>
    <mergeCell ref="Q4:Q5"/>
    <mergeCell ref="R4:U4"/>
    <mergeCell ref="A1:U1"/>
    <mergeCell ref="A3:A5"/>
    <mergeCell ref="T2:U2"/>
    <mergeCell ref="L3:P3"/>
    <mergeCell ref="L4:L5"/>
  </mergeCells>
  <printOptions/>
  <pageMargins left="0.88" right="0.2" top="0.984251968503937" bottom="0.7874015748031497" header="0" footer="0.31496062992125984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J9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7.7109375" defaultRowHeight="21" customHeight="1"/>
  <cols>
    <col min="1" max="1" width="9.421875" style="131" bestFit="1" customWidth="1"/>
    <col min="2" max="2" width="11.28125" style="131" bestFit="1" customWidth="1"/>
    <col min="3" max="3" width="13.00390625" style="131" bestFit="1" customWidth="1"/>
    <col min="4" max="4" width="10.421875" style="131" bestFit="1" customWidth="1"/>
    <col min="5" max="6" width="9.140625" style="151" customWidth="1"/>
    <col min="7" max="7" width="9.140625" style="131" customWidth="1"/>
    <col min="8" max="8" width="9.00390625" style="131" bestFit="1" customWidth="1"/>
    <col min="9" max="16384" width="7.7109375" style="131" customWidth="1"/>
  </cols>
  <sheetData>
    <row r="1" spans="1:8" s="196" customFormat="1" ht="21" customHeight="1">
      <c r="A1" s="194" t="s">
        <v>324</v>
      </c>
      <c r="B1" s="195" t="s">
        <v>325</v>
      </c>
      <c r="C1" s="195" t="s">
        <v>326</v>
      </c>
      <c r="D1" s="195" t="s">
        <v>327</v>
      </c>
      <c r="E1" s="195" t="s">
        <v>328</v>
      </c>
      <c r="F1" s="195" t="s">
        <v>329</v>
      </c>
      <c r="G1" s="194" t="s">
        <v>330</v>
      </c>
      <c r="H1" s="194" t="s">
        <v>331</v>
      </c>
    </row>
    <row r="2" spans="1:62" ht="21" customHeight="1">
      <c r="A2" s="157" t="str">
        <f aca="true" t="shared" si="0" ref="A2:A20">"01-"&amp;D2</f>
        <v>01-101</v>
      </c>
      <c r="B2" s="152" t="s">
        <v>145</v>
      </c>
      <c r="C2" s="152" t="s">
        <v>2</v>
      </c>
      <c r="D2" s="152">
        <v>101</v>
      </c>
      <c r="E2" s="158">
        <v>1.4</v>
      </c>
      <c r="F2" s="158">
        <v>1.4</v>
      </c>
      <c r="G2" s="153">
        <f aca="true" t="shared" si="1" ref="G2:G21">E2-F2</f>
        <v>0</v>
      </c>
      <c r="H2" s="155">
        <f>F2/E2*100</f>
        <v>100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</row>
    <row r="3" spans="1:62" ht="21" customHeight="1">
      <c r="A3" s="157" t="str">
        <f t="shared" si="0"/>
        <v>01-102</v>
      </c>
      <c r="B3" s="152" t="s">
        <v>145</v>
      </c>
      <c r="C3" s="152" t="s">
        <v>158</v>
      </c>
      <c r="D3" s="152">
        <v>102</v>
      </c>
      <c r="E3" s="158">
        <v>6.3</v>
      </c>
      <c r="F3" s="158">
        <v>2.4</v>
      </c>
      <c r="G3" s="153">
        <f t="shared" si="1"/>
        <v>3.9</v>
      </c>
      <c r="H3" s="155">
        <f>F3/E3*100</f>
        <v>38.095238095238095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</row>
    <row r="4" spans="1:62" s="135" customFormat="1" ht="21" customHeight="1">
      <c r="A4" s="157" t="str">
        <f t="shared" si="0"/>
        <v>01-201</v>
      </c>
      <c r="B4" s="152" t="s">
        <v>145</v>
      </c>
      <c r="C4" s="152" t="s">
        <v>3</v>
      </c>
      <c r="D4" s="154">
        <v>201</v>
      </c>
      <c r="E4" s="158">
        <v>1.9</v>
      </c>
      <c r="F4" s="158">
        <v>0.7</v>
      </c>
      <c r="G4" s="153">
        <f t="shared" si="1"/>
        <v>1.2</v>
      </c>
      <c r="H4" s="155">
        <f aca="true" t="shared" si="2" ref="H4:H67">F4/E4*100</f>
        <v>36.84210526315789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</row>
    <row r="5" spans="1:62" ht="21" customHeight="1">
      <c r="A5" s="157" t="str">
        <f t="shared" si="0"/>
        <v>01-202</v>
      </c>
      <c r="B5" s="152" t="s">
        <v>145</v>
      </c>
      <c r="C5" s="152" t="s">
        <v>4</v>
      </c>
      <c r="D5" s="154">
        <v>202</v>
      </c>
      <c r="E5" s="158">
        <v>2.2</v>
      </c>
      <c r="F5" s="158">
        <v>1.6</v>
      </c>
      <c r="G5" s="153">
        <f t="shared" si="1"/>
        <v>0.6000000000000001</v>
      </c>
      <c r="H5" s="155">
        <f t="shared" si="2"/>
        <v>72.72727272727273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</row>
    <row r="6" spans="1:62" ht="21" customHeight="1">
      <c r="A6" s="157" t="str">
        <f t="shared" si="0"/>
        <v>01-203</v>
      </c>
      <c r="B6" s="152" t="s">
        <v>145</v>
      </c>
      <c r="C6" s="152" t="s">
        <v>5</v>
      </c>
      <c r="D6" s="154">
        <v>203</v>
      </c>
      <c r="E6" s="158">
        <v>2</v>
      </c>
      <c r="F6" s="158">
        <v>1</v>
      </c>
      <c r="G6" s="153">
        <f t="shared" si="1"/>
        <v>1</v>
      </c>
      <c r="H6" s="155">
        <f t="shared" si="2"/>
        <v>50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</row>
    <row r="7" spans="1:62" s="130" customFormat="1" ht="21" customHeight="1">
      <c r="A7" s="157" t="str">
        <f t="shared" si="0"/>
        <v>01-204</v>
      </c>
      <c r="B7" s="152" t="s">
        <v>145</v>
      </c>
      <c r="C7" s="152" t="s">
        <v>6</v>
      </c>
      <c r="D7" s="154">
        <v>204</v>
      </c>
      <c r="E7" s="158">
        <v>1.4</v>
      </c>
      <c r="F7" s="158">
        <v>1.3</v>
      </c>
      <c r="G7" s="153">
        <f t="shared" si="1"/>
        <v>0.09999999999999987</v>
      </c>
      <c r="H7" s="155">
        <f t="shared" si="2"/>
        <v>92.85714285714288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</row>
    <row r="8" spans="1:62" s="130" customFormat="1" ht="21" customHeight="1">
      <c r="A8" s="157" t="str">
        <f t="shared" si="0"/>
        <v>01-207</v>
      </c>
      <c r="B8" s="152" t="s">
        <v>145</v>
      </c>
      <c r="C8" s="152" t="s">
        <v>159</v>
      </c>
      <c r="D8" s="154">
        <v>207</v>
      </c>
      <c r="E8" s="158">
        <v>3.5</v>
      </c>
      <c r="F8" s="158">
        <v>2.5</v>
      </c>
      <c r="G8" s="153">
        <f t="shared" si="1"/>
        <v>1</v>
      </c>
      <c r="H8" s="155">
        <f t="shared" si="2"/>
        <v>71.42857142857143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</row>
    <row r="9" spans="1:62" s="130" customFormat="1" ht="21" customHeight="1">
      <c r="A9" s="157" t="str">
        <f t="shared" si="0"/>
        <v>01-301</v>
      </c>
      <c r="B9" s="152" t="s">
        <v>145</v>
      </c>
      <c r="C9" s="152" t="s">
        <v>7</v>
      </c>
      <c r="D9" s="152">
        <v>301</v>
      </c>
      <c r="E9" s="158">
        <v>1.2</v>
      </c>
      <c r="F9" s="158">
        <v>0.4</v>
      </c>
      <c r="G9" s="153">
        <f t="shared" si="1"/>
        <v>0.7999999999999999</v>
      </c>
      <c r="H9" s="155">
        <f t="shared" si="2"/>
        <v>33.333333333333336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</row>
    <row r="10" spans="1:62" s="130" customFormat="1" ht="21" customHeight="1">
      <c r="A10" s="157" t="str">
        <f t="shared" si="0"/>
        <v>01-302</v>
      </c>
      <c r="B10" s="152" t="s">
        <v>145</v>
      </c>
      <c r="C10" s="152" t="s">
        <v>8</v>
      </c>
      <c r="D10" s="152">
        <v>302</v>
      </c>
      <c r="E10" s="158">
        <v>1.8</v>
      </c>
      <c r="F10" s="158">
        <v>1.8</v>
      </c>
      <c r="G10" s="153">
        <f t="shared" si="1"/>
        <v>0</v>
      </c>
      <c r="H10" s="155">
        <f t="shared" si="2"/>
        <v>100</v>
      </c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</row>
    <row r="11" spans="1:62" s="130" customFormat="1" ht="21" customHeight="1">
      <c r="A11" s="157" t="str">
        <f t="shared" si="0"/>
        <v>01-303</v>
      </c>
      <c r="B11" s="152" t="s">
        <v>145</v>
      </c>
      <c r="C11" s="152" t="s">
        <v>9</v>
      </c>
      <c r="D11" s="152">
        <v>303</v>
      </c>
      <c r="E11" s="158">
        <v>2.6</v>
      </c>
      <c r="F11" s="158">
        <v>2.6</v>
      </c>
      <c r="G11" s="153">
        <f t="shared" si="1"/>
        <v>0</v>
      </c>
      <c r="H11" s="155">
        <f t="shared" si="2"/>
        <v>100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</row>
    <row r="12" spans="1:62" s="130" customFormat="1" ht="21" customHeight="1">
      <c r="A12" s="157" t="str">
        <f t="shared" si="0"/>
        <v>01-304</v>
      </c>
      <c r="B12" s="152" t="s">
        <v>145</v>
      </c>
      <c r="C12" s="152" t="s">
        <v>8</v>
      </c>
      <c r="D12" s="152">
        <v>304</v>
      </c>
      <c r="E12" s="158">
        <v>1.2</v>
      </c>
      <c r="F12" s="158">
        <v>1.2</v>
      </c>
      <c r="G12" s="153">
        <f t="shared" si="1"/>
        <v>0</v>
      </c>
      <c r="H12" s="155">
        <f t="shared" si="2"/>
        <v>100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</row>
    <row r="13" spans="1:62" s="130" customFormat="1" ht="21" customHeight="1">
      <c r="A13" s="157" t="str">
        <f t="shared" si="0"/>
        <v>01-305</v>
      </c>
      <c r="B13" s="152" t="s">
        <v>145</v>
      </c>
      <c r="C13" s="152" t="s">
        <v>2</v>
      </c>
      <c r="D13" s="152">
        <v>305</v>
      </c>
      <c r="E13" s="158">
        <v>2.3</v>
      </c>
      <c r="F13" s="158">
        <v>2.3</v>
      </c>
      <c r="G13" s="153">
        <f t="shared" si="1"/>
        <v>0</v>
      </c>
      <c r="H13" s="155">
        <f t="shared" si="2"/>
        <v>100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</row>
    <row r="14" spans="1:62" s="130" customFormat="1" ht="21" customHeight="1">
      <c r="A14" s="157" t="str">
        <f t="shared" si="0"/>
        <v>01-306</v>
      </c>
      <c r="B14" s="152" t="s">
        <v>145</v>
      </c>
      <c r="C14" s="152" t="s">
        <v>10</v>
      </c>
      <c r="D14" s="152">
        <v>306</v>
      </c>
      <c r="E14" s="158">
        <v>1.4</v>
      </c>
      <c r="F14" s="158">
        <v>0</v>
      </c>
      <c r="G14" s="153">
        <f t="shared" si="1"/>
        <v>1.4</v>
      </c>
      <c r="H14" s="155">
        <f t="shared" si="2"/>
        <v>0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</row>
    <row r="15" spans="1:62" s="130" customFormat="1" ht="21" customHeight="1">
      <c r="A15" s="157" t="str">
        <f t="shared" si="0"/>
        <v>01-307</v>
      </c>
      <c r="B15" s="152" t="s">
        <v>145</v>
      </c>
      <c r="C15" s="152" t="s">
        <v>11</v>
      </c>
      <c r="D15" s="152">
        <v>307</v>
      </c>
      <c r="E15" s="158">
        <v>0.8</v>
      </c>
      <c r="F15" s="158">
        <v>0.8</v>
      </c>
      <c r="G15" s="153">
        <f t="shared" si="1"/>
        <v>0</v>
      </c>
      <c r="H15" s="155">
        <f t="shared" si="2"/>
        <v>100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</row>
    <row r="16" spans="1:62" s="130" customFormat="1" ht="21" customHeight="1">
      <c r="A16" s="157" t="str">
        <f t="shared" si="0"/>
        <v>01-308</v>
      </c>
      <c r="B16" s="152" t="s">
        <v>145</v>
      </c>
      <c r="C16" s="152" t="s">
        <v>4</v>
      </c>
      <c r="D16" s="152">
        <v>308</v>
      </c>
      <c r="E16" s="158">
        <v>1</v>
      </c>
      <c r="F16" s="158">
        <v>1</v>
      </c>
      <c r="G16" s="153">
        <f t="shared" si="1"/>
        <v>0</v>
      </c>
      <c r="H16" s="155">
        <f t="shared" si="2"/>
        <v>100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</row>
    <row r="17" spans="1:62" s="130" customFormat="1" ht="21" customHeight="1">
      <c r="A17" s="157" t="str">
        <f t="shared" si="0"/>
        <v>01-309</v>
      </c>
      <c r="B17" s="152" t="s">
        <v>145</v>
      </c>
      <c r="C17" s="152" t="s">
        <v>12</v>
      </c>
      <c r="D17" s="152">
        <v>309</v>
      </c>
      <c r="E17" s="158">
        <v>2.3</v>
      </c>
      <c r="F17" s="158">
        <v>2.3</v>
      </c>
      <c r="G17" s="153">
        <f t="shared" si="1"/>
        <v>0</v>
      </c>
      <c r="H17" s="155">
        <f t="shared" si="2"/>
        <v>100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</row>
    <row r="18" spans="1:62" s="130" customFormat="1" ht="21" customHeight="1">
      <c r="A18" s="157" t="str">
        <f t="shared" si="0"/>
        <v>01-310</v>
      </c>
      <c r="B18" s="152" t="s">
        <v>145</v>
      </c>
      <c r="C18" s="152" t="s">
        <v>13</v>
      </c>
      <c r="D18" s="152">
        <v>310</v>
      </c>
      <c r="E18" s="158">
        <v>0.9</v>
      </c>
      <c r="F18" s="158">
        <v>0.9</v>
      </c>
      <c r="G18" s="153">
        <f t="shared" si="1"/>
        <v>0</v>
      </c>
      <c r="H18" s="155">
        <f t="shared" si="2"/>
        <v>100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</row>
    <row r="19" spans="1:62" s="130" customFormat="1" ht="21" customHeight="1">
      <c r="A19" s="157" t="str">
        <f t="shared" si="0"/>
        <v>01-311</v>
      </c>
      <c r="B19" s="152" t="s">
        <v>145</v>
      </c>
      <c r="C19" s="152" t="s">
        <v>14</v>
      </c>
      <c r="D19" s="152">
        <v>311</v>
      </c>
      <c r="E19" s="158">
        <v>1.8</v>
      </c>
      <c r="F19" s="158">
        <v>0.8</v>
      </c>
      <c r="G19" s="153">
        <f t="shared" si="1"/>
        <v>1</v>
      </c>
      <c r="H19" s="155">
        <f t="shared" si="2"/>
        <v>44.44444444444445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</row>
    <row r="20" spans="1:62" s="130" customFormat="1" ht="21" customHeight="1">
      <c r="A20" s="157" t="str">
        <f t="shared" si="0"/>
        <v>01-312</v>
      </c>
      <c r="B20" s="152" t="s">
        <v>145</v>
      </c>
      <c r="C20" s="152" t="s">
        <v>11</v>
      </c>
      <c r="D20" s="152">
        <v>312</v>
      </c>
      <c r="E20" s="158">
        <v>0.5</v>
      </c>
      <c r="F20" s="158">
        <v>0.5</v>
      </c>
      <c r="G20" s="153">
        <f t="shared" si="1"/>
        <v>0</v>
      </c>
      <c r="H20" s="155">
        <f t="shared" si="2"/>
        <v>100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</row>
    <row r="21" spans="1:62" s="130" customFormat="1" ht="21" customHeight="1">
      <c r="A21" s="157" t="str">
        <f aca="true" t="shared" si="3" ref="A21:A34">"02-"&amp;D21</f>
        <v>02-101</v>
      </c>
      <c r="B21" s="152" t="s">
        <v>146</v>
      </c>
      <c r="C21" s="154" t="s">
        <v>15</v>
      </c>
      <c r="D21" s="152">
        <v>101</v>
      </c>
      <c r="E21" s="158">
        <v>0.7</v>
      </c>
      <c r="F21" s="158">
        <v>0.7</v>
      </c>
      <c r="G21" s="153">
        <f t="shared" si="1"/>
        <v>0</v>
      </c>
      <c r="H21" s="155">
        <f t="shared" si="2"/>
        <v>100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</row>
    <row r="22" spans="1:60" s="130" customFormat="1" ht="21" customHeight="1">
      <c r="A22" s="157" t="str">
        <f t="shared" si="3"/>
        <v>02-203</v>
      </c>
      <c r="B22" s="152" t="s">
        <v>146</v>
      </c>
      <c r="C22" s="152" t="s">
        <v>16</v>
      </c>
      <c r="D22" s="152">
        <v>203</v>
      </c>
      <c r="E22" s="158">
        <v>2</v>
      </c>
      <c r="F22" s="158">
        <v>0</v>
      </c>
      <c r="G22" s="153">
        <f aca="true" t="shared" si="4" ref="G22:G85">E22-F22</f>
        <v>2</v>
      </c>
      <c r="H22" s="155">
        <f t="shared" si="2"/>
        <v>0</v>
      </c>
      <c r="I22" s="136"/>
      <c r="J22" s="136"/>
      <c r="K22" s="136"/>
      <c r="L22" s="136"/>
      <c r="M22" s="137"/>
      <c r="N22" s="137"/>
      <c r="O22" s="137"/>
      <c r="P22" s="138"/>
      <c r="Q22" s="138"/>
      <c r="R22" s="138"/>
      <c r="S22" s="138"/>
      <c r="T22" s="138"/>
      <c r="W22" s="134"/>
      <c r="X22" s="134"/>
      <c r="Y22" s="136"/>
      <c r="Z22" s="136"/>
      <c r="AA22" s="136"/>
      <c r="AB22" s="136"/>
      <c r="AC22" s="136"/>
      <c r="AD22" s="136"/>
      <c r="AE22" s="136"/>
      <c r="AF22" s="136"/>
      <c r="AG22" s="138"/>
      <c r="AH22" s="138"/>
      <c r="AI22" s="138"/>
      <c r="AJ22" s="138"/>
      <c r="AK22" s="138"/>
      <c r="AL22" s="138"/>
      <c r="AM22" s="138"/>
      <c r="AN22" s="138"/>
      <c r="AQ22" s="134"/>
      <c r="AR22" s="134"/>
      <c r="AS22" s="136"/>
      <c r="AT22" s="136"/>
      <c r="AU22" s="136"/>
      <c r="AV22" s="136"/>
      <c r="AW22" s="136"/>
      <c r="AX22" s="136"/>
      <c r="AY22" s="136"/>
      <c r="AZ22" s="136"/>
      <c r="BA22" s="138"/>
      <c r="BB22" s="138"/>
      <c r="BC22" s="138"/>
      <c r="BD22" s="138"/>
      <c r="BE22" s="138"/>
      <c r="BF22" s="138"/>
      <c r="BG22" s="138"/>
      <c r="BH22" s="138"/>
    </row>
    <row r="23" spans="1:60" s="130" customFormat="1" ht="21" customHeight="1">
      <c r="A23" s="157" t="str">
        <f t="shared" si="3"/>
        <v>02-301</v>
      </c>
      <c r="B23" s="152" t="s">
        <v>146</v>
      </c>
      <c r="C23" s="152" t="s">
        <v>16</v>
      </c>
      <c r="D23" s="152">
        <v>301</v>
      </c>
      <c r="E23" s="158">
        <v>3</v>
      </c>
      <c r="F23" s="158">
        <v>1.9</v>
      </c>
      <c r="G23" s="153">
        <f t="shared" si="4"/>
        <v>1.1</v>
      </c>
      <c r="H23" s="155">
        <f t="shared" si="2"/>
        <v>63.33333333333333</v>
      </c>
      <c r="I23" s="136"/>
      <c r="J23" s="136"/>
      <c r="K23" s="136"/>
      <c r="L23" s="136"/>
      <c r="M23" s="137"/>
      <c r="N23" s="137"/>
      <c r="O23" s="137"/>
      <c r="P23" s="138"/>
      <c r="Q23" s="138"/>
      <c r="R23" s="138"/>
      <c r="S23" s="138"/>
      <c r="T23" s="138"/>
      <c r="W23" s="134"/>
      <c r="X23" s="134"/>
      <c r="Y23" s="136"/>
      <c r="Z23" s="136"/>
      <c r="AA23" s="136"/>
      <c r="AB23" s="136"/>
      <c r="AC23" s="136"/>
      <c r="AD23" s="136"/>
      <c r="AE23" s="136"/>
      <c r="AF23" s="136"/>
      <c r="AG23" s="138"/>
      <c r="AH23" s="138"/>
      <c r="AI23" s="138"/>
      <c r="AJ23" s="138"/>
      <c r="AK23" s="138"/>
      <c r="AL23" s="138"/>
      <c r="AM23" s="138"/>
      <c r="AN23" s="138"/>
      <c r="AQ23" s="134"/>
      <c r="AR23" s="134"/>
      <c r="AS23" s="136"/>
      <c r="AT23" s="136"/>
      <c r="AU23" s="136"/>
      <c r="AV23" s="136"/>
      <c r="AW23" s="136"/>
      <c r="AX23" s="136"/>
      <c r="AY23" s="136"/>
      <c r="AZ23" s="136"/>
      <c r="BA23" s="138"/>
      <c r="BB23" s="138"/>
      <c r="BC23" s="138"/>
      <c r="BD23" s="138"/>
      <c r="BE23" s="138"/>
      <c r="BF23" s="138"/>
      <c r="BG23" s="138"/>
      <c r="BH23" s="138"/>
    </row>
    <row r="24" spans="1:60" s="130" customFormat="1" ht="21" customHeight="1">
      <c r="A24" s="157" t="str">
        <f t="shared" si="3"/>
        <v>02-302</v>
      </c>
      <c r="B24" s="152" t="s">
        <v>146</v>
      </c>
      <c r="C24" s="152" t="s">
        <v>17</v>
      </c>
      <c r="D24" s="152">
        <v>302</v>
      </c>
      <c r="E24" s="158">
        <v>1.5</v>
      </c>
      <c r="F24" s="158">
        <v>1.5</v>
      </c>
      <c r="G24" s="153">
        <f t="shared" si="4"/>
        <v>0</v>
      </c>
      <c r="H24" s="155">
        <f t="shared" si="2"/>
        <v>100</v>
      </c>
      <c r="I24" s="136"/>
      <c r="J24" s="136"/>
      <c r="K24" s="136"/>
      <c r="L24" s="136"/>
      <c r="M24" s="137"/>
      <c r="N24" s="137"/>
      <c r="O24" s="137"/>
      <c r="P24" s="137"/>
      <c r="Q24" s="139"/>
      <c r="R24" s="139"/>
      <c r="S24" s="139"/>
      <c r="T24" s="139"/>
      <c r="W24" s="134"/>
      <c r="X24" s="134"/>
      <c r="Y24" s="136"/>
      <c r="Z24" s="136"/>
      <c r="AA24" s="136"/>
      <c r="AB24" s="136"/>
      <c r="AC24" s="136"/>
      <c r="AD24" s="136"/>
      <c r="AE24" s="136"/>
      <c r="AF24" s="136"/>
      <c r="AG24" s="137"/>
      <c r="AH24" s="137"/>
      <c r="AI24" s="137"/>
      <c r="AJ24" s="137"/>
      <c r="AK24" s="139"/>
      <c r="AL24" s="139"/>
      <c r="AM24" s="139"/>
      <c r="AN24" s="139"/>
      <c r="AQ24" s="134"/>
      <c r="AR24" s="134"/>
      <c r="AS24" s="136"/>
      <c r="AT24" s="136"/>
      <c r="AU24" s="136"/>
      <c r="AV24" s="136"/>
      <c r="AW24" s="136"/>
      <c r="AX24" s="136"/>
      <c r="AY24" s="136"/>
      <c r="AZ24" s="136"/>
      <c r="BA24" s="137"/>
      <c r="BB24" s="137"/>
      <c r="BC24" s="137"/>
      <c r="BD24" s="137"/>
      <c r="BE24" s="139"/>
      <c r="BF24" s="139"/>
      <c r="BG24" s="139"/>
      <c r="BH24" s="139"/>
    </row>
    <row r="25" spans="1:60" s="130" customFormat="1" ht="21" customHeight="1">
      <c r="A25" s="157" t="str">
        <f t="shared" si="3"/>
        <v>02-303</v>
      </c>
      <c r="B25" s="152" t="s">
        <v>146</v>
      </c>
      <c r="C25" s="152" t="s">
        <v>18</v>
      </c>
      <c r="D25" s="152">
        <v>303</v>
      </c>
      <c r="E25" s="158">
        <v>1.8</v>
      </c>
      <c r="F25" s="158">
        <v>1.5</v>
      </c>
      <c r="G25" s="153">
        <f t="shared" si="4"/>
        <v>0.30000000000000004</v>
      </c>
      <c r="H25" s="155">
        <f t="shared" si="2"/>
        <v>83.33333333333333</v>
      </c>
      <c r="I25" s="136"/>
      <c r="J25" s="136"/>
      <c r="K25" s="136"/>
      <c r="L25" s="136"/>
      <c r="M25" s="137"/>
      <c r="N25" s="137"/>
      <c r="O25" s="137"/>
      <c r="P25" s="137"/>
      <c r="Q25" s="138"/>
      <c r="R25" s="138"/>
      <c r="S25" s="138"/>
      <c r="T25" s="138"/>
      <c r="W25" s="134"/>
      <c r="X25" s="134"/>
      <c r="Y25" s="136"/>
      <c r="Z25" s="136"/>
      <c r="AA25" s="136"/>
      <c r="AB25" s="136"/>
      <c r="AC25" s="136"/>
      <c r="AD25" s="136"/>
      <c r="AE25" s="136"/>
      <c r="AF25" s="136"/>
      <c r="AG25" s="137"/>
      <c r="AH25" s="137"/>
      <c r="AI25" s="137"/>
      <c r="AJ25" s="137"/>
      <c r="AK25" s="138"/>
      <c r="AL25" s="138"/>
      <c r="AM25" s="138"/>
      <c r="AN25" s="138"/>
      <c r="AQ25" s="134"/>
      <c r="AR25" s="134"/>
      <c r="AS25" s="136"/>
      <c r="AT25" s="136"/>
      <c r="AU25" s="136"/>
      <c r="AV25" s="136"/>
      <c r="AW25" s="136"/>
      <c r="AX25" s="136"/>
      <c r="AY25" s="136"/>
      <c r="AZ25" s="136"/>
      <c r="BA25" s="137"/>
      <c r="BB25" s="137"/>
      <c r="BC25" s="137"/>
      <c r="BD25" s="137"/>
      <c r="BE25" s="138"/>
      <c r="BF25" s="138"/>
      <c r="BG25" s="138"/>
      <c r="BH25" s="138"/>
    </row>
    <row r="26" spans="1:60" s="130" customFormat="1" ht="21" customHeight="1">
      <c r="A26" s="157" t="str">
        <f t="shared" si="3"/>
        <v>02-304</v>
      </c>
      <c r="B26" s="152" t="s">
        <v>146</v>
      </c>
      <c r="C26" s="152" t="s">
        <v>19</v>
      </c>
      <c r="D26" s="152">
        <v>304</v>
      </c>
      <c r="E26" s="158">
        <v>1.4</v>
      </c>
      <c r="F26" s="158">
        <v>1.1</v>
      </c>
      <c r="G26" s="153">
        <f t="shared" si="4"/>
        <v>0.2999999999999998</v>
      </c>
      <c r="H26" s="155">
        <f t="shared" si="2"/>
        <v>78.57142857142858</v>
      </c>
      <c r="I26" s="136"/>
      <c r="J26" s="136"/>
      <c r="K26" s="136"/>
      <c r="L26" s="136"/>
      <c r="M26" s="137"/>
      <c r="N26" s="137"/>
      <c r="O26" s="137"/>
      <c r="P26" s="138"/>
      <c r="Q26" s="138"/>
      <c r="R26" s="138"/>
      <c r="S26" s="138"/>
      <c r="T26" s="138"/>
      <c r="W26" s="134"/>
      <c r="X26" s="134"/>
      <c r="Y26" s="136"/>
      <c r="Z26" s="136"/>
      <c r="AA26" s="136"/>
      <c r="AB26" s="136"/>
      <c r="AC26" s="136"/>
      <c r="AD26" s="136"/>
      <c r="AE26" s="136"/>
      <c r="AF26" s="136"/>
      <c r="AG26" s="138"/>
      <c r="AH26" s="138"/>
      <c r="AI26" s="138"/>
      <c r="AJ26" s="138"/>
      <c r="AK26" s="138"/>
      <c r="AL26" s="138"/>
      <c r="AM26" s="138"/>
      <c r="AN26" s="138"/>
      <c r="AQ26" s="134"/>
      <c r="AR26" s="134"/>
      <c r="AS26" s="136"/>
      <c r="AT26" s="136"/>
      <c r="AU26" s="136"/>
      <c r="AV26" s="136"/>
      <c r="AW26" s="136"/>
      <c r="AX26" s="136"/>
      <c r="AY26" s="136"/>
      <c r="AZ26" s="136"/>
      <c r="BA26" s="138"/>
      <c r="BB26" s="138"/>
      <c r="BC26" s="138"/>
      <c r="BD26" s="138"/>
      <c r="BE26" s="138"/>
      <c r="BF26" s="138"/>
      <c r="BG26" s="138"/>
      <c r="BH26" s="138"/>
    </row>
    <row r="27" spans="1:60" s="130" customFormat="1" ht="21" customHeight="1">
      <c r="A27" s="157" t="str">
        <f t="shared" si="3"/>
        <v>02-305</v>
      </c>
      <c r="B27" s="152" t="s">
        <v>146</v>
      </c>
      <c r="C27" s="152" t="s">
        <v>16</v>
      </c>
      <c r="D27" s="152">
        <v>305</v>
      </c>
      <c r="E27" s="158">
        <v>1.3</v>
      </c>
      <c r="F27" s="158">
        <v>1.3</v>
      </c>
      <c r="G27" s="153">
        <f t="shared" si="4"/>
        <v>0</v>
      </c>
      <c r="H27" s="155">
        <f t="shared" si="2"/>
        <v>100</v>
      </c>
      <c r="I27" s="136"/>
      <c r="J27" s="136"/>
      <c r="K27" s="136"/>
      <c r="L27" s="136"/>
      <c r="M27" s="137"/>
      <c r="N27" s="137"/>
      <c r="O27" s="137"/>
      <c r="P27" s="138"/>
      <c r="Q27" s="138"/>
      <c r="R27" s="138"/>
      <c r="S27" s="138"/>
      <c r="T27" s="138"/>
      <c r="W27" s="134"/>
      <c r="X27" s="134"/>
      <c r="Y27" s="136"/>
      <c r="Z27" s="136"/>
      <c r="AA27" s="136"/>
      <c r="AB27" s="136"/>
      <c r="AC27" s="136"/>
      <c r="AD27" s="136"/>
      <c r="AE27" s="136"/>
      <c r="AF27" s="136"/>
      <c r="AG27" s="138"/>
      <c r="AH27" s="138"/>
      <c r="AI27" s="138"/>
      <c r="AJ27" s="138"/>
      <c r="AK27" s="138"/>
      <c r="AL27" s="138"/>
      <c r="AM27" s="138"/>
      <c r="AN27" s="138"/>
      <c r="AQ27" s="134"/>
      <c r="AR27" s="134"/>
      <c r="AS27" s="136"/>
      <c r="AT27" s="136"/>
      <c r="AU27" s="136"/>
      <c r="AV27" s="136"/>
      <c r="AW27" s="136"/>
      <c r="AX27" s="136"/>
      <c r="AY27" s="136"/>
      <c r="AZ27" s="136"/>
      <c r="BA27" s="138"/>
      <c r="BB27" s="138"/>
      <c r="BC27" s="138"/>
      <c r="BD27" s="138"/>
      <c r="BE27" s="138"/>
      <c r="BF27" s="138"/>
      <c r="BG27" s="138"/>
      <c r="BH27" s="138"/>
    </row>
    <row r="28" spans="1:60" s="130" customFormat="1" ht="21" customHeight="1">
      <c r="A28" s="157" t="str">
        <f t="shared" si="3"/>
        <v>02-306</v>
      </c>
      <c r="B28" s="152" t="s">
        <v>146</v>
      </c>
      <c r="C28" s="152" t="s">
        <v>20</v>
      </c>
      <c r="D28" s="152">
        <v>306</v>
      </c>
      <c r="E28" s="158">
        <v>2</v>
      </c>
      <c r="F28" s="158">
        <v>1.1</v>
      </c>
      <c r="G28" s="153">
        <f t="shared" si="4"/>
        <v>0.8999999999999999</v>
      </c>
      <c r="H28" s="155">
        <f t="shared" si="2"/>
        <v>55.00000000000001</v>
      </c>
      <c r="I28" s="136"/>
      <c r="J28" s="136"/>
      <c r="K28" s="136"/>
      <c r="L28" s="136"/>
      <c r="M28" s="137"/>
      <c r="N28" s="137"/>
      <c r="O28" s="137"/>
      <c r="P28" s="137"/>
      <c r="Q28" s="139"/>
      <c r="R28" s="139"/>
      <c r="S28" s="139"/>
      <c r="T28" s="139"/>
      <c r="W28" s="134"/>
      <c r="X28" s="134"/>
      <c r="Y28" s="136"/>
      <c r="Z28" s="136"/>
      <c r="AA28" s="136"/>
      <c r="AB28" s="136"/>
      <c r="AC28" s="136"/>
      <c r="AD28" s="136"/>
      <c r="AE28" s="136"/>
      <c r="AF28" s="136"/>
      <c r="AG28" s="137"/>
      <c r="AH28" s="137"/>
      <c r="AI28" s="137"/>
      <c r="AJ28" s="137"/>
      <c r="AK28" s="139"/>
      <c r="AL28" s="139"/>
      <c r="AM28" s="139"/>
      <c r="AN28" s="139"/>
      <c r="AQ28" s="134"/>
      <c r="AR28" s="134"/>
      <c r="AS28" s="136"/>
      <c r="AT28" s="136"/>
      <c r="AU28" s="136"/>
      <c r="AV28" s="136"/>
      <c r="AW28" s="136"/>
      <c r="AX28" s="136"/>
      <c r="AY28" s="136"/>
      <c r="AZ28" s="136"/>
      <c r="BA28" s="137"/>
      <c r="BB28" s="137"/>
      <c r="BC28" s="137"/>
      <c r="BD28" s="137"/>
      <c r="BE28" s="139"/>
      <c r="BF28" s="139"/>
      <c r="BG28" s="139"/>
      <c r="BH28" s="139"/>
    </row>
    <row r="29" spans="1:60" s="130" customFormat="1" ht="21" customHeight="1">
      <c r="A29" s="157" t="str">
        <f t="shared" si="3"/>
        <v>02-307</v>
      </c>
      <c r="B29" s="152" t="s">
        <v>146</v>
      </c>
      <c r="C29" s="152" t="s">
        <v>19</v>
      </c>
      <c r="D29" s="152">
        <v>307</v>
      </c>
      <c r="E29" s="158">
        <v>0.8</v>
      </c>
      <c r="F29" s="158">
        <v>0</v>
      </c>
      <c r="G29" s="153">
        <f t="shared" si="4"/>
        <v>0.8</v>
      </c>
      <c r="H29" s="155">
        <f t="shared" si="2"/>
        <v>0</v>
      </c>
      <c r="I29" s="136"/>
      <c r="J29" s="136"/>
      <c r="K29" s="136"/>
      <c r="L29" s="136"/>
      <c r="M29" s="137"/>
      <c r="N29" s="137"/>
      <c r="O29" s="137"/>
      <c r="P29" s="138"/>
      <c r="Q29" s="138"/>
      <c r="R29" s="138"/>
      <c r="S29" s="138"/>
      <c r="T29" s="138"/>
      <c r="W29" s="134"/>
      <c r="X29" s="134"/>
      <c r="Y29" s="136"/>
      <c r="Z29" s="136"/>
      <c r="AA29" s="136"/>
      <c r="AB29" s="136"/>
      <c r="AC29" s="136"/>
      <c r="AD29" s="136"/>
      <c r="AE29" s="136"/>
      <c r="AF29" s="136"/>
      <c r="AG29" s="138"/>
      <c r="AH29" s="138"/>
      <c r="AI29" s="138"/>
      <c r="AJ29" s="138"/>
      <c r="AK29" s="138"/>
      <c r="AL29" s="138"/>
      <c r="AM29" s="138"/>
      <c r="AN29" s="138"/>
      <c r="AQ29" s="134"/>
      <c r="AR29" s="134"/>
      <c r="AS29" s="136"/>
      <c r="AT29" s="136"/>
      <c r="AU29" s="136"/>
      <c r="AV29" s="136"/>
      <c r="AW29" s="136"/>
      <c r="AX29" s="136"/>
      <c r="AY29" s="136"/>
      <c r="AZ29" s="136"/>
      <c r="BA29" s="138"/>
      <c r="BB29" s="138"/>
      <c r="BC29" s="138"/>
      <c r="BD29" s="138"/>
      <c r="BE29" s="138"/>
      <c r="BF29" s="138"/>
      <c r="BG29" s="138"/>
      <c r="BH29" s="138"/>
    </row>
    <row r="30" spans="1:60" s="130" customFormat="1" ht="21" customHeight="1">
      <c r="A30" s="157" t="str">
        <f t="shared" si="3"/>
        <v>02-308</v>
      </c>
      <c r="B30" s="152" t="s">
        <v>146</v>
      </c>
      <c r="C30" s="152" t="s">
        <v>16</v>
      </c>
      <c r="D30" s="152">
        <v>308</v>
      </c>
      <c r="E30" s="158">
        <v>1</v>
      </c>
      <c r="F30" s="158">
        <v>1</v>
      </c>
      <c r="G30" s="153">
        <f t="shared" si="4"/>
        <v>0</v>
      </c>
      <c r="H30" s="155">
        <f t="shared" si="2"/>
        <v>100</v>
      </c>
      <c r="I30" s="136"/>
      <c r="J30" s="136"/>
      <c r="K30" s="136"/>
      <c r="L30" s="136"/>
      <c r="M30" s="137"/>
      <c r="N30" s="137"/>
      <c r="O30" s="137"/>
      <c r="P30" s="138"/>
      <c r="Q30" s="139"/>
      <c r="R30" s="139"/>
      <c r="S30" s="139"/>
      <c r="T30" s="139"/>
      <c r="W30" s="134"/>
      <c r="X30" s="134"/>
      <c r="Y30" s="136"/>
      <c r="Z30" s="136"/>
      <c r="AA30" s="136"/>
      <c r="AB30" s="136"/>
      <c r="AC30" s="136"/>
      <c r="AD30" s="136"/>
      <c r="AE30" s="136"/>
      <c r="AF30" s="136"/>
      <c r="AG30" s="138"/>
      <c r="AH30" s="138"/>
      <c r="AI30" s="138"/>
      <c r="AJ30" s="138"/>
      <c r="AK30" s="139"/>
      <c r="AL30" s="139"/>
      <c r="AM30" s="139"/>
      <c r="AN30" s="139"/>
      <c r="AQ30" s="134"/>
      <c r="AR30" s="134"/>
      <c r="AS30" s="136"/>
      <c r="AT30" s="136"/>
      <c r="AU30" s="136"/>
      <c r="AV30" s="136"/>
      <c r="AW30" s="136"/>
      <c r="AX30" s="136"/>
      <c r="AY30" s="136"/>
      <c r="AZ30" s="136"/>
      <c r="BA30" s="138"/>
      <c r="BB30" s="138"/>
      <c r="BC30" s="138"/>
      <c r="BD30" s="138"/>
      <c r="BE30" s="139"/>
      <c r="BF30" s="139"/>
      <c r="BG30" s="139"/>
      <c r="BH30" s="139"/>
    </row>
    <row r="31" spans="1:60" s="130" customFormat="1" ht="21" customHeight="1">
      <c r="A31" s="157" t="str">
        <f t="shared" si="3"/>
        <v>02-310</v>
      </c>
      <c r="B31" s="152" t="s">
        <v>146</v>
      </c>
      <c r="C31" s="152" t="s">
        <v>21</v>
      </c>
      <c r="D31" s="152">
        <v>310</v>
      </c>
      <c r="E31" s="158">
        <v>1.8</v>
      </c>
      <c r="F31" s="158">
        <v>1.8</v>
      </c>
      <c r="G31" s="153">
        <f t="shared" si="4"/>
        <v>0</v>
      </c>
      <c r="H31" s="155">
        <f t="shared" si="2"/>
        <v>100</v>
      </c>
      <c r="I31" s="136"/>
      <c r="J31" s="136"/>
      <c r="K31" s="136"/>
      <c r="L31" s="136"/>
      <c r="M31" s="137"/>
      <c r="N31" s="137"/>
      <c r="O31" s="137"/>
      <c r="P31" s="138"/>
      <c r="Q31" s="139"/>
      <c r="R31" s="139"/>
      <c r="S31" s="139"/>
      <c r="T31" s="139"/>
      <c r="W31" s="134"/>
      <c r="X31" s="134"/>
      <c r="Y31" s="136"/>
      <c r="Z31" s="136"/>
      <c r="AA31" s="136"/>
      <c r="AB31" s="136"/>
      <c r="AC31" s="136"/>
      <c r="AD31" s="136"/>
      <c r="AE31" s="136"/>
      <c r="AF31" s="136"/>
      <c r="AG31" s="138"/>
      <c r="AH31" s="138"/>
      <c r="AI31" s="138"/>
      <c r="AJ31" s="138"/>
      <c r="AK31" s="139"/>
      <c r="AL31" s="139"/>
      <c r="AM31" s="139"/>
      <c r="AN31" s="139"/>
      <c r="AQ31" s="134"/>
      <c r="AR31" s="134"/>
      <c r="AS31" s="136"/>
      <c r="AT31" s="136"/>
      <c r="AU31" s="136"/>
      <c r="AV31" s="136"/>
      <c r="AW31" s="136"/>
      <c r="AX31" s="136"/>
      <c r="AY31" s="136"/>
      <c r="AZ31" s="136"/>
      <c r="BA31" s="138"/>
      <c r="BB31" s="138"/>
      <c r="BC31" s="138"/>
      <c r="BD31" s="138"/>
      <c r="BE31" s="139"/>
      <c r="BF31" s="139"/>
      <c r="BG31" s="139"/>
      <c r="BH31" s="139"/>
    </row>
    <row r="32" spans="1:60" s="130" customFormat="1" ht="21" customHeight="1">
      <c r="A32" s="157" t="str">
        <f t="shared" si="3"/>
        <v>02-311</v>
      </c>
      <c r="B32" s="152" t="s">
        <v>146</v>
      </c>
      <c r="C32" s="152" t="s">
        <v>19</v>
      </c>
      <c r="D32" s="152">
        <v>311</v>
      </c>
      <c r="E32" s="158">
        <v>0.6</v>
      </c>
      <c r="F32" s="158">
        <v>0.6</v>
      </c>
      <c r="G32" s="153">
        <f t="shared" si="4"/>
        <v>0</v>
      </c>
      <c r="H32" s="155">
        <f t="shared" si="2"/>
        <v>100</v>
      </c>
      <c r="I32" s="136"/>
      <c r="J32" s="136"/>
      <c r="K32" s="136"/>
      <c r="L32" s="136"/>
      <c r="M32" s="137"/>
      <c r="N32" s="137"/>
      <c r="O32" s="137"/>
      <c r="P32" s="138"/>
      <c r="Q32" s="139"/>
      <c r="R32" s="139"/>
      <c r="S32" s="139"/>
      <c r="T32" s="139"/>
      <c r="W32" s="134"/>
      <c r="X32" s="134"/>
      <c r="Y32" s="136"/>
      <c r="Z32" s="136"/>
      <c r="AA32" s="136"/>
      <c r="AB32" s="136"/>
      <c r="AC32" s="136"/>
      <c r="AD32" s="136"/>
      <c r="AE32" s="136"/>
      <c r="AF32" s="136"/>
      <c r="AG32" s="138"/>
      <c r="AH32" s="138"/>
      <c r="AI32" s="138"/>
      <c r="AJ32" s="138"/>
      <c r="AK32" s="139"/>
      <c r="AL32" s="139"/>
      <c r="AM32" s="139"/>
      <c r="AN32" s="139"/>
      <c r="AQ32" s="134"/>
      <c r="AR32" s="134"/>
      <c r="AS32" s="136"/>
      <c r="AT32" s="136"/>
      <c r="AU32" s="136"/>
      <c r="AV32" s="136"/>
      <c r="AW32" s="136"/>
      <c r="AX32" s="136"/>
      <c r="AY32" s="136"/>
      <c r="AZ32" s="136"/>
      <c r="BA32" s="138"/>
      <c r="BB32" s="138"/>
      <c r="BC32" s="138"/>
      <c r="BD32" s="138"/>
      <c r="BE32" s="139"/>
      <c r="BF32" s="139"/>
      <c r="BG32" s="139"/>
      <c r="BH32" s="139"/>
    </row>
    <row r="33" spans="1:60" s="130" customFormat="1" ht="21" customHeight="1">
      <c r="A33" s="157" t="str">
        <f t="shared" si="3"/>
        <v>02-312</v>
      </c>
      <c r="B33" s="152" t="s">
        <v>146</v>
      </c>
      <c r="C33" s="152" t="s">
        <v>22</v>
      </c>
      <c r="D33" s="152">
        <v>312</v>
      </c>
      <c r="E33" s="158">
        <v>1</v>
      </c>
      <c r="F33" s="158">
        <v>1</v>
      </c>
      <c r="G33" s="153">
        <f>E33-F33</f>
        <v>0</v>
      </c>
      <c r="H33" s="155">
        <f>F33/E33*100</f>
        <v>100</v>
      </c>
      <c r="I33" s="136"/>
      <c r="J33" s="136"/>
      <c r="K33" s="136"/>
      <c r="L33" s="136"/>
      <c r="M33" s="140"/>
      <c r="N33" s="140"/>
      <c r="O33" s="140"/>
      <c r="P33" s="140"/>
      <c r="Q33" s="141"/>
      <c r="R33" s="141"/>
      <c r="S33" s="141"/>
      <c r="T33" s="141"/>
      <c r="W33" s="134"/>
      <c r="X33" s="134"/>
      <c r="Y33" s="136"/>
      <c r="Z33" s="136"/>
      <c r="AA33" s="136"/>
      <c r="AB33" s="136"/>
      <c r="AC33" s="136"/>
      <c r="AD33" s="136"/>
      <c r="AE33" s="136"/>
      <c r="AF33" s="136"/>
      <c r="AG33" s="140"/>
      <c r="AH33" s="140"/>
      <c r="AI33" s="140"/>
      <c r="AJ33" s="140"/>
      <c r="AK33" s="141"/>
      <c r="AL33" s="141"/>
      <c r="AM33" s="141"/>
      <c r="AN33" s="141"/>
      <c r="AQ33" s="134"/>
      <c r="AR33" s="134"/>
      <c r="AS33" s="136"/>
      <c r="AT33" s="136"/>
      <c r="AU33" s="136"/>
      <c r="AV33" s="136"/>
      <c r="AW33" s="136"/>
      <c r="AX33" s="136"/>
      <c r="AY33" s="136"/>
      <c r="AZ33" s="136"/>
      <c r="BA33" s="140"/>
      <c r="BB33" s="140"/>
      <c r="BC33" s="140"/>
      <c r="BD33" s="140"/>
      <c r="BE33" s="141"/>
      <c r="BF33" s="141"/>
      <c r="BG33" s="141"/>
      <c r="BH33" s="141"/>
    </row>
    <row r="34" spans="1:60" s="130" customFormat="1" ht="21" customHeight="1">
      <c r="A34" s="157" t="str">
        <f t="shared" si="3"/>
        <v>02-101</v>
      </c>
      <c r="B34" s="152" t="s">
        <v>162</v>
      </c>
      <c r="C34" s="152" t="s">
        <v>32</v>
      </c>
      <c r="D34" s="152">
        <v>101</v>
      </c>
      <c r="E34" s="158">
        <v>1.1</v>
      </c>
      <c r="F34" s="158">
        <v>0.4</v>
      </c>
      <c r="G34" s="153">
        <f>E34-F34</f>
        <v>0.7000000000000001</v>
      </c>
      <c r="H34" s="155">
        <f>F34/E34*100</f>
        <v>36.36363636363637</v>
      </c>
      <c r="I34" s="136"/>
      <c r="J34" s="136"/>
      <c r="K34" s="136"/>
      <c r="L34" s="136"/>
      <c r="M34" s="137"/>
      <c r="N34" s="137"/>
      <c r="O34" s="137"/>
      <c r="P34" s="137"/>
      <c r="Q34" s="142"/>
      <c r="R34" s="142"/>
      <c r="S34" s="142"/>
      <c r="T34" s="142"/>
      <c r="W34" s="134"/>
      <c r="X34" s="134"/>
      <c r="Y34" s="136"/>
      <c r="Z34" s="136"/>
      <c r="AA34" s="136"/>
      <c r="AB34" s="136"/>
      <c r="AC34" s="136"/>
      <c r="AD34" s="136"/>
      <c r="AE34" s="136"/>
      <c r="AF34" s="136"/>
      <c r="AG34" s="137"/>
      <c r="AH34" s="137"/>
      <c r="AI34" s="137"/>
      <c r="AJ34" s="137"/>
      <c r="AK34" s="142"/>
      <c r="AL34" s="142"/>
      <c r="AM34" s="142"/>
      <c r="AN34" s="142"/>
      <c r="AQ34" s="134"/>
      <c r="AR34" s="134"/>
      <c r="AS34" s="136"/>
      <c r="AT34" s="136"/>
      <c r="AU34" s="136"/>
      <c r="AV34" s="136"/>
      <c r="AW34" s="136"/>
      <c r="AX34" s="136"/>
      <c r="AY34" s="136"/>
      <c r="AZ34" s="136"/>
      <c r="BA34" s="137"/>
      <c r="BB34" s="137"/>
      <c r="BC34" s="137"/>
      <c r="BD34" s="137"/>
      <c r="BE34" s="142"/>
      <c r="BF34" s="142"/>
      <c r="BG34" s="142"/>
      <c r="BH34" s="142"/>
    </row>
    <row r="35" spans="1:60" s="130" customFormat="1" ht="21" customHeight="1">
      <c r="A35" s="157" t="str">
        <f aca="true" t="shared" si="5" ref="A35:A50">"03-"&amp;D35</f>
        <v>03-201</v>
      </c>
      <c r="B35" s="152" t="s">
        <v>147</v>
      </c>
      <c r="C35" s="154" t="s">
        <v>23</v>
      </c>
      <c r="D35" s="154">
        <v>201</v>
      </c>
      <c r="E35" s="158">
        <v>3.3</v>
      </c>
      <c r="F35" s="158">
        <v>1.4</v>
      </c>
      <c r="G35" s="153">
        <f t="shared" si="4"/>
        <v>1.9</v>
      </c>
      <c r="H35" s="155">
        <f t="shared" si="2"/>
        <v>42.42424242424242</v>
      </c>
      <c r="I35" s="136"/>
      <c r="J35" s="136"/>
      <c r="K35" s="136"/>
      <c r="L35" s="136"/>
      <c r="M35" s="137"/>
      <c r="N35" s="137"/>
      <c r="O35" s="137"/>
      <c r="P35" s="137"/>
      <c r="Q35" s="139"/>
      <c r="R35" s="139"/>
      <c r="S35" s="139"/>
      <c r="T35" s="139"/>
      <c r="W35" s="134"/>
      <c r="X35" s="134"/>
      <c r="Y35" s="136"/>
      <c r="Z35" s="136"/>
      <c r="AA35" s="136"/>
      <c r="AB35" s="136"/>
      <c r="AC35" s="136"/>
      <c r="AD35" s="136"/>
      <c r="AE35" s="136"/>
      <c r="AF35" s="136"/>
      <c r="AG35" s="137"/>
      <c r="AH35" s="137"/>
      <c r="AI35" s="137"/>
      <c r="AJ35" s="137"/>
      <c r="AK35" s="139"/>
      <c r="AL35" s="139"/>
      <c r="AM35" s="139"/>
      <c r="AN35" s="139"/>
      <c r="AQ35" s="134"/>
      <c r="AR35" s="134"/>
      <c r="AS35" s="136"/>
      <c r="AT35" s="136"/>
      <c r="AU35" s="136"/>
      <c r="AV35" s="136"/>
      <c r="AW35" s="136"/>
      <c r="AX35" s="136"/>
      <c r="AY35" s="136"/>
      <c r="AZ35" s="136"/>
      <c r="BA35" s="137"/>
      <c r="BB35" s="137"/>
      <c r="BC35" s="137"/>
      <c r="BD35" s="137"/>
      <c r="BE35" s="139"/>
      <c r="BF35" s="139"/>
      <c r="BG35" s="139"/>
      <c r="BH35" s="139"/>
    </row>
    <row r="36" spans="1:58" s="130" customFormat="1" ht="21" customHeight="1">
      <c r="A36" s="157" t="str">
        <f t="shared" si="5"/>
        <v>03-202</v>
      </c>
      <c r="B36" s="152" t="s">
        <v>147</v>
      </c>
      <c r="C36" s="154" t="s">
        <v>24</v>
      </c>
      <c r="D36" s="154">
        <v>202</v>
      </c>
      <c r="E36" s="158">
        <v>0.8</v>
      </c>
      <c r="F36" s="158">
        <v>0</v>
      </c>
      <c r="G36" s="153">
        <f t="shared" si="4"/>
        <v>0.8</v>
      </c>
      <c r="H36" s="155">
        <f t="shared" si="2"/>
        <v>0</v>
      </c>
      <c r="I36" s="143"/>
      <c r="J36" s="143"/>
      <c r="K36" s="136"/>
      <c r="L36" s="136"/>
      <c r="M36" s="137"/>
      <c r="N36" s="137"/>
      <c r="O36" s="137"/>
      <c r="P36" s="143"/>
      <c r="Q36" s="143"/>
      <c r="R36" s="143"/>
      <c r="W36" s="144"/>
      <c r="X36" s="144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Q36" s="144"/>
      <c r="AR36" s="144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</row>
    <row r="37" spans="1:58" s="130" customFormat="1" ht="21" customHeight="1">
      <c r="A37" s="157" t="str">
        <f t="shared" si="5"/>
        <v>03-203</v>
      </c>
      <c r="B37" s="152" t="s">
        <v>147</v>
      </c>
      <c r="C37" s="154" t="s">
        <v>25</v>
      </c>
      <c r="D37" s="154">
        <v>203</v>
      </c>
      <c r="E37" s="158">
        <v>1.4</v>
      </c>
      <c r="F37" s="158">
        <v>1.3</v>
      </c>
      <c r="G37" s="153">
        <f t="shared" si="4"/>
        <v>0.09999999999999987</v>
      </c>
      <c r="H37" s="155">
        <f t="shared" si="2"/>
        <v>92.85714285714288</v>
      </c>
      <c r="I37" s="143"/>
      <c r="J37" s="143"/>
      <c r="K37" s="136"/>
      <c r="L37" s="136"/>
      <c r="M37" s="137"/>
      <c r="N37" s="137"/>
      <c r="O37" s="137"/>
      <c r="P37" s="143"/>
      <c r="Q37" s="143"/>
      <c r="R37" s="143"/>
      <c r="W37" s="145"/>
      <c r="X37" s="146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Q37" s="145"/>
      <c r="AR37" s="146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</row>
    <row r="38" spans="1:58" s="130" customFormat="1" ht="21" customHeight="1">
      <c r="A38" s="157" t="str">
        <f t="shared" si="5"/>
        <v>03-204</v>
      </c>
      <c r="B38" s="152" t="s">
        <v>147</v>
      </c>
      <c r="C38" s="154" t="s">
        <v>26</v>
      </c>
      <c r="D38" s="154">
        <v>204</v>
      </c>
      <c r="E38" s="158">
        <v>3</v>
      </c>
      <c r="F38" s="158">
        <v>2.4</v>
      </c>
      <c r="G38" s="153">
        <f t="shared" si="4"/>
        <v>0.6000000000000001</v>
      </c>
      <c r="H38" s="155">
        <f t="shared" si="2"/>
        <v>80</v>
      </c>
      <c r="I38" s="143"/>
      <c r="J38" s="143"/>
      <c r="K38" s="136"/>
      <c r="L38" s="136"/>
      <c r="M38" s="137"/>
      <c r="N38" s="137"/>
      <c r="O38" s="137"/>
      <c r="P38" s="143"/>
      <c r="Q38" s="143"/>
      <c r="R38" s="143"/>
      <c r="W38" s="144"/>
      <c r="X38" s="144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Q38" s="144"/>
      <c r="AR38" s="144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</row>
    <row r="39" spans="1:58" s="130" customFormat="1" ht="21" customHeight="1">
      <c r="A39" s="157" t="str">
        <f t="shared" si="5"/>
        <v>03-205</v>
      </c>
      <c r="B39" s="152" t="s">
        <v>147</v>
      </c>
      <c r="C39" s="154" t="s">
        <v>27</v>
      </c>
      <c r="D39" s="154">
        <v>205</v>
      </c>
      <c r="E39" s="158">
        <v>1.7</v>
      </c>
      <c r="F39" s="158">
        <v>0</v>
      </c>
      <c r="G39" s="153">
        <f t="shared" si="4"/>
        <v>1.7</v>
      </c>
      <c r="H39" s="155">
        <f t="shared" si="2"/>
        <v>0</v>
      </c>
      <c r="I39" s="143"/>
      <c r="J39" s="143"/>
      <c r="K39" s="136"/>
      <c r="L39" s="136"/>
      <c r="M39" s="137"/>
      <c r="N39" s="137"/>
      <c r="O39" s="137"/>
      <c r="P39" s="143"/>
      <c r="Q39" s="143"/>
      <c r="R39" s="143"/>
      <c r="W39" s="145"/>
      <c r="X39" s="146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Q39" s="145"/>
      <c r="AR39" s="146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</row>
    <row r="40" spans="1:58" s="130" customFormat="1" ht="21" customHeight="1">
      <c r="A40" s="157" t="str">
        <f t="shared" si="5"/>
        <v>03-206</v>
      </c>
      <c r="B40" s="152" t="s">
        <v>147</v>
      </c>
      <c r="C40" s="156" t="s">
        <v>28</v>
      </c>
      <c r="D40" s="154">
        <v>206</v>
      </c>
      <c r="E40" s="158">
        <v>0.8</v>
      </c>
      <c r="F40" s="158">
        <v>0</v>
      </c>
      <c r="G40" s="153">
        <f t="shared" si="4"/>
        <v>0.8</v>
      </c>
      <c r="H40" s="155">
        <f t="shared" si="2"/>
        <v>0</v>
      </c>
      <c r="I40" s="143"/>
      <c r="J40" s="143"/>
      <c r="K40" s="136"/>
      <c r="L40" s="136"/>
      <c r="M40" s="137"/>
      <c r="N40" s="137"/>
      <c r="O40" s="137"/>
      <c r="P40" s="143"/>
      <c r="Q40" s="143"/>
      <c r="R40" s="143"/>
      <c r="W40" s="144"/>
      <c r="X40" s="144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Q40" s="144"/>
      <c r="AR40" s="144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</row>
    <row r="41" spans="1:58" s="130" customFormat="1" ht="21" customHeight="1">
      <c r="A41" s="157" t="str">
        <f t="shared" si="5"/>
        <v>03-207</v>
      </c>
      <c r="B41" s="152" t="s">
        <v>147</v>
      </c>
      <c r="C41" s="152" t="s">
        <v>29</v>
      </c>
      <c r="D41" s="154">
        <v>207</v>
      </c>
      <c r="E41" s="158">
        <v>0.9</v>
      </c>
      <c r="F41" s="158">
        <v>0</v>
      </c>
      <c r="G41" s="153">
        <f t="shared" si="4"/>
        <v>0.9</v>
      </c>
      <c r="H41" s="155">
        <f t="shared" si="2"/>
        <v>0</v>
      </c>
      <c r="I41" s="143"/>
      <c r="J41" s="143"/>
      <c r="K41" s="136"/>
      <c r="L41" s="136"/>
      <c r="M41" s="137"/>
      <c r="N41" s="137"/>
      <c r="O41" s="137"/>
      <c r="P41" s="143"/>
      <c r="Q41" s="143"/>
      <c r="R41" s="143"/>
      <c r="W41" s="145"/>
      <c r="X41" s="146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Q41" s="145"/>
      <c r="AR41" s="146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</row>
    <row r="42" spans="1:58" s="130" customFormat="1" ht="21" customHeight="1">
      <c r="A42" s="157" t="str">
        <f t="shared" si="5"/>
        <v>03-208</v>
      </c>
      <c r="B42" s="152" t="s">
        <v>147</v>
      </c>
      <c r="C42" s="156" t="s">
        <v>25</v>
      </c>
      <c r="D42" s="154">
        <v>208</v>
      </c>
      <c r="E42" s="158">
        <v>1.4</v>
      </c>
      <c r="F42" s="158">
        <v>0.7</v>
      </c>
      <c r="G42" s="153">
        <f t="shared" si="4"/>
        <v>0.7</v>
      </c>
      <c r="H42" s="155">
        <f t="shared" si="2"/>
        <v>50</v>
      </c>
      <c r="I42" s="143"/>
      <c r="J42" s="143"/>
      <c r="K42" s="136"/>
      <c r="L42" s="136"/>
      <c r="M42" s="137"/>
      <c r="N42" s="137"/>
      <c r="O42" s="137"/>
      <c r="P42" s="143"/>
      <c r="Q42" s="143"/>
      <c r="R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</row>
    <row r="43" spans="1:58" s="130" customFormat="1" ht="21" customHeight="1">
      <c r="A43" s="157" t="str">
        <f t="shared" si="5"/>
        <v>03-301</v>
      </c>
      <c r="B43" s="152" t="s">
        <v>147</v>
      </c>
      <c r="C43" s="152" t="s">
        <v>30</v>
      </c>
      <c r="D43" s="154">
        <v>301</v>
      </c>
      <c r="E43" s="158">
        <v>1.2</v>
      </c>
      <c r="F43" s="158">
        <v>1.2</v>
      </c>
      <c r="G43" s="153">
        <f t="shared" si="4"/>
        <v>0</v>
      </c>
      <c r="H43" s="155">
        <f t="shared" si="2"/>
        <v>100</v>
      </c>
      <c r="I43" s="143"/>
      <c r="J43" s="143"/>
      <c r="K43" s="136"/>
      <c r="L43" s="136"/>
      <c r="M43" s="137"/>
      <c r="N43" s="137"/>
      <c r="O43" s="137"/>
      <c r="P43" s="143"/>
      <c r="Q43" s="143"/>
      <c r="R43" s="143"/>
      <c r="W43" s="145"/>
      <c r="X43" s="146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Q43" s="145"/>
      <c r="AR43" s="146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</row>
    <row r="44" spans="1:58" s="130" customFormat="1" ht="21" customHeight="1">
      <c r="A44" s="157" t="str">
        <f t="shared" si="5"/>
        <v>03-302</v>
      </c>
      <c r="B44" s="152" t="s">
        <v>147</v>
      </c>
      <c r="C44" s="156" t="s">
        <v>31</v>
      </c>
      <c r="D44" s="154">
        <v>302</v>
      </c>
      <c r="E44" s="158">
        <v>3.6</v>
      </c>
      <c r="F44" s="158">
        <v>3.4</v>
      </c>
      <c r="G44" s="153">
        <f t="shared" si="4"/>
        <v>0.20000000000000018</v>
      </c>
      <c r="H44" s="155">
        <f t="shared" si="2"/>
        <v>94.44444444444444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</row>
    <row r="45" spans="1:58" s="130" customFormat="1" ht="21" customHeight="1">
      <c r="A45" s="157" t="str">
        <f t="shared" si="5"/>
        <v>03-303</v>
      </c>
      <c r="B45" s="152" t="s">
        <v>147</v>
      </c>
      <c r="C45" s="152" t="s">
        <v>30</v>
      </c>
      <c r="D45" s="154">
        <v>303</v>
      </c>
      <c r="E45" s="158">
        <v>2.2</v>
      </c>
      <c r="F45" s="158">
        <v>0.8</v>
      </c>
      <c r="G45" s="153">
        <f t="shared" si="4"/>
        <v>1.4000000000000001</v>
      </c>
      <c r="H45" s="155">
        <f t="shared" si="2"/>
        <v>36.36363636363637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W45" s="145"/>
      <c r="X45" s="146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Q45" s="145"/>
      <c r="AR45" s="146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</row>
    <row r="46" spans="1:58" s="130" customFormat="1" ht="21" customHeight="1">
      <c r="A46" s="157" t="str">
        <f t="shared" si="5"/>
        <v>03-304</v>
      </c>
      <c r="B46" s="152" t="s">
        <v>147</v>
      </c>
      <c r="C46" s="156" t="s">
        <v>32</v>
      </c>
      <c r="D46" s="154">
        <v>304</v>
      </c>
      <c r="E46" s="158">
        <v>1.5</v>
      </c>
      <c r="F46" s="158">
        <v>1.5</v>
      </c>
      <c r="G46" s="153">
        <f t="shared" si="4"/>
        <v>0</v>
      </c>
      <c r="H46" s="155">
        <f t="shared" si="2"/>
        <v>100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</row>
    <row r="47" spans="1:58" s="130" customFormat="1" ht="21" customHeight="1">
      <c r="A47" s="157" t="str">
        <f t="shared" si="5"/>
        <v>03-305</v>
      </c>
      <c r="B47" s="152" t="s">
        <v>147</v>
      </c>
      <c r="C47" s="152" t="s">
        <v>33</v>
      </c>
      <c r="D47" s="154">
        <v>305</v>
      </c>
      <c r="E47" s="158">
        <v>2</v>
      </c>
      <c r="F47" s="158">
        <v>0.9</v>
      </c>
      <c r="G47" s="153">
        <f t="shared" si="4"/>
        <v>1.1</v>
      </c>
      <c r="H47" s="155">
        <f t="shared" si="2"/>
        <v>45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W47" s="147"/>
      <c r="X47" s="148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Q47" s="147"/>
      <c r="AR47" s="148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</row>
    <row r="48" spans="1:58" s="130" customFormat="1" ht="21" customHeight="1">
      <c r="A48" s="157" t="str">
        <f t="shared" si="5"/>
        <v>03-306</v>
      </c>
      <c r="B48" s="152" t="s">
        <v>147</v>
      </c>
      <c r="C48" s="152" t="s">
        <v>34</v>
      </c>
      <c r="D48" s="154">
        <v>306</v>
      </c>
      <c r="E48" s="158">
        <v>1</v>
      </c>
      <c r="F48" s="158">
        <v>1</v>
      </c>
      <c r="G48" s="153">
        <f t="shared" si="4"/>
        <v>0</v>
      </c>
      <c r="H48" s="155">
        <f t="shared" si="2"/>
        <v>100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</row>
    <row r="49" spans="1:58" s="130" customFormat="1" ht="21" customHeight="1">
      <c r="A49" s="157" t="str">
        <f t="shared" si="5"/>
        <v>03-307</v>
      </c>
      <c r="B49" s="152" t="s">
        <v>147</v>
      </c>
      <c r="C49" s="152" t="s">
        <v>30</v>
      </c>
      <c r="D49" s="154">
        <v>307</v>
      </c>
      <c r="E49" s="158">
        <v>1</v>
      </c>
      <c r="F49" s="158">
        <v>1</v>
      </c>
      <c r="G49" s="153">
        <f t="shared" si="4"/>
        <v>0</v>
      </c>
      <c r="H49" s="155">
        <f t="shared" si="2"/>
        <v>100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</row>
    <row r="50" spans="1:58" ht="21" customHeight="1">
      <c r="A50" s="157" t="str">
        <f t="shared" si="5"/>
        <v>03-308</v>
      </c>
      <c r="B50" s="152" t="s">
        <v>147</v>
      </c>
      <c r="C50" s="152" t="s">
        <v>35</v>
      </c>
      <c r="D50" s="154">
        <v>308</v>
      </c>
      <c r="E50" s="158">
        <v>2.4</v>
      </c>
      <c r="F50" s="158">
        <v>2.1</v>
      </c>
      <c r="G50" s="153">
        <f t="shared" si="4"/>
        <v>0.2999999999999998</v>
      </c>
      <c r="H50" s="155">
        <f t="shared" si="2"/>
        <v>87.50000000000001</v>
      </c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</row>
    <row r="51" spans="1:58" ht="21" customHeight="1">
      <c r="A51" s="157" t="str">
        <f aca="true" t="shared" si="6" ref="A51:A64">"04-"&amp;D51</f>
        <v>04-201</v>
      </c>
      <c r="B51" s="152" t="s">
        <v>148</v>
      </c>
      <c r="C51" s="152" t="s">
        <v>36</v>
      </c>
      <c r="D51" s="154">
        <v>201</v>
      </c>
      <c r="E51" s="158">
        <v>1.3</v>
      </c>
      <c r="F51" s="158">
        <v>0.8</v>
      </c>
      <c r="G51" s="153">
        <f t="shared" si="4"/>
        <v>0.5</v>
      </c>
      <c r="H51" s="155">
        <f t="shared" si="2"/>
        <v>61.53846153846154</v>
      </c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</row>
    <row r="52" spans="1:58" ht="21" customHeight="1">
      <c r="A52" s="157" t="str">
        <f t="shared" si="6"/>
        <v>04-202</v>
      </c>
      <c r="B52" s="152" t="s">
        <v>148</v>
      </c>
      <c r="C52" s="152" t="s">
        <v>37</v>
      </c>
      <c r="D52" s="154">
        <v>202</v>
      </c>
      <c r="E52" s="158">
        <v>1.7</v>
      </c>
      <c r="F52" s="158">
        <v>0</v>
      </c>
      <c r="G52" s="153">
        <f t="shared" si="4"/>
        <v>1.7</v>
      </c>
      <c r="H52" s="155">
        <f t="shared" si="2"/>
        <v>0</v>
      </c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</row>
    <row r="53" spans="1:58" ht="21" customHeight="1">
      <c r="A53" s="157" t="str">
        <f t="shared" si="6"/>
        <v>04-203</v>
      </c>
      <c r="B53" s="152" t="s">
        <v>148</v>
      </c>
      <c r="C53" s="152" t="s">
        <v>38</v>
      </c>
      <c r="D53" s="154">
        <v>203</v>
      </c>
      <c r="E53" s="158">
        <v>3</v>
      </c>
      <c r="F53" s="197">
        <v>1.5</v>
      </c>
      <c r="G53" s="153">
        <f t="shared" si="4"/>
        <v>1.5</v>
      </c>
      <c r="H53" s="155">
        <f t="shared" si="2"/>
        <v>50</v>
      </c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</row>
    <row r="54" spans="1:58" ht="21" customHeight="1">
      <c r="A54" s="157" t="str">
        <f t="shared" si="6"/>
        <v>04-204</v>
      </c>
      <c r="B54" s="152" t="s">
        <v>148</v>
      </c>
      <c r="C54" s="152" t="s">
        <v>39</v>
      </c>
      <c r="D54" s="154">
        <v>204</v>
      </c>
      <c r="E54" s="158">
        <v>3.2</v>
      </c>
      <c r="F54" s="158">
        <v>3.2</v>
      </c>
      <c r="G54" s="153">
        <f t="shared" si="4"/>
        <v>0</v>
      </c>
      <c r="H54" s="155">
        <f t="shared" si="2"/>
        <v>100</v>
      </c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</row>
    <row r="55" spans="1:58" ht="21" customHeight="1">
      <c r="A55" s="157" t="str">
        <f t="shared" si="6"/>
        <v>04-205</v>
      </c>
      <c r="B55" s="152" t="s">
        <v>148</v>
      </c>
      <c r="C55" s="152" t="s">
        <v>40</v>
      </c>
      <c r="D55" s="154">
        <v>205</v>
      </c>
      <c r="E55" s="158">
        <v>2.3</v>
      </c>
      <c r="F55" s="158">
        <v>2.2</v>
      </c>
      <c r="G55" s="153">
        <f t="shared" si="4"/>
        <v>0.09999999999999964</v>
      </c>
      <c r="H55" s="155">
        <f t="shared" si="2"/>
        <v>95.6521739130435</v>
      </c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</row>
    <row r="56" spans="1:58" ht="21" customHeight="1">
      <c r="A56" s="157" t="str">
        <f t="shared" si="6"/>
        <v>04-206</v>
      </c>
      <c r="B56" s="152" t="s">
        <v>148</v>
      </c>
      <c r="C56" s="152" t="s">
        <v>41</v>
      </c>
      <c r="D56" s="154">
        <v>206</v>
      </c>
      <c r="E56" s="158">
        <v>2.1</v>
      </c>
      <c r="F56" s="158">
        <v>2.1</v>
      </c>
      <c r="G56" s="153">
        <f t="shared" si="4"/>
        <v>0</v>
      </c>
      <c r="H56" s="155">
        <f t="shared" si="2"/>
        <v>100</v>
      </c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</row>
    <row r="57" spans="1:58" ht="21" customHeight="1">
      <c r="A57" s="157" t="str">
        <f t="shared" si="6"/>
        <v>04-301</v>
      </c>
      <c r="B57" s="152" t="s">
        <v>148</v>
      </c>
      <c r="C57" s="152" t="s">
        <v>42</v>
      </c>
      <c r="D57" s="154">
        <v>301</v>
      </c>
      <c r="E57" s="158">
        <v>1.8</v>
      </c>
      <c r="F57" s="158">
        <v>1.6</v>
      </c>
      <c r="G57" s="153">
        <f t="shared" si="4"/>
        <v>0.19999999999999996</v>
      </c>
      <c r="H57" s="155">
        <f t="shared" si="2"/>
        <v>88.8888888888889</v>
      </c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</row>
    <row r="58" spans="1:58" ht="21" customHeight="1">
      <c r="A58" s="157" t="str">
        <f t="shared" si="6"/>
        <v>04-302</v>
      </c>
      <c r="B58" s="152" t="s">
        <v>148</v>
      </c>
      <c r="C58" s="152" t="s">
        <v>43</v>
      </c>
      <c r="D58" s="154">
        <v>302</v>
      </c>
      <c r="E58" s="158">
        <v>0.9</v>
      </c>
      <c r="F58" s="158">
        <v>0.9</v>
      </c>
      <c r="G58" s="153">
        <f t="shared" si="4"/>
        <v>0</v>
      </c>
      <c r="H58" s="155">
        <f t="shared" si="2"/>
        <v>100</v>
      </c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</row>
    <row r="59" spans="1:58" ht="21" customHeight="1">
      <c r="A59" s="157" t="str">
        <f t="shared" si="6"/>
        <v>04-303</v>
      </c>
      <c r="B59" s="152" t="s">
        <v>148</v>
      </c>
      <c r="C59" s="152" t="s">
        <v>44</v>
      </c>
      <c r="D59" s="154">
        <v>303</v>
      </c>
      <c r="E59" s="158">
        <v>1.3</v>
      </c>
      <c r="F59" s="158">
        <v>0.7</v>
      </c>
      <c r="G59" s="153">
        <f t="shared" si="4"/>
        <v>0.6000000000000001</v>
      </c>
      <c r="H59" s="155">
        <f t="shared" si="2"/>
        <v>53.84615384615385</v>
      </c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</row>
    <row r="60" spans="1:58" ht="21" customHeight="1">
      <c r="A60" s="157" t="str">
        <f t="shared" si="6"/>
        <v>04-304</v>
      </c>
      <c r="B60" s="152" t="s">
        <v>148</v>
      </c>
      <c r="C60" s="152" t="s">
        <v>43</v>
      </c>
      <c r="D60" s="154">
        <v>304</v>
      </c>
      <c r="E60" s="158">
        <v>1</v>
      </c>
      <c r="F60" s="158">
        <v>1</v>
      </c>
      <c r="G60" s="153">
        <f t="shared" si="4"/>
        <v>0</v>
      </c>
      <c r="H60" s="155">
        <f t="shared" si="2"/>
        <v>100</v>
      </c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</row>
    <row r="61" spans="1:58" ht="21" customHeight="1">
      <c r="A61" s="157" t="str">
        <f t="shared" si="6"/>
        <v>04-305</v>
      </c>
      <c r="B61" s="152" t="s">
        <v>148</v>
      </c>
      <c r="C61" s="152" t="s">
        <v>44</v>
      </c>
      <c r="D61" s="154">
        <v>305</v>
      </c>
      <c r="E61" s="158">
        <v>1.5</v>
      </c>
      <c r="F61" s="158">
        <v>1.1</v>
      </c>
      <c r="G61" s="153">
        <f t="shared" si="4"/>
        <v>0.3999999999999999</v>
      </c>
      <c r="H61" s="155">
        <f t="shared" si="2"/>
        <v>73.33333333333334</v>
      </c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</row>
    <row r="62" spans="1:58" ht="21" customHeight="1">
      <c r="A62" s="157" t="str">
        <f t="shared" si="6"/>
        <v>04-306</v>
      </c>
      <c r="B62" s="152" t="s">
        <v>148</v>
      </c>
      <c r="C62" s="152" t="s">
        <v>38</v>
      </c>
      <c r="D62" s="154">
        <v>306</v>
      </c>
      <c r="E62" s="158">
        <v>0.8</v>
      </c>
      <c r="F62" s="158">
        <v>0.4</v>
      </c>
      <c r="G62" s="153">
        <f t="shared" si="4"/>
        <v>0.4</v>
      </c>
      <c r="H62" s="155">
        <f t="shared" si="2"/>
        <v>50</v>
      </c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</row>
    <row r="63" spans="1:58" ht="21" customHeight="1">
      <c r="A63" s="157" t="str">
        <f t="shared" si="6"/>
        <v>04-307</v>
      </c>
      <c r="B63" s="152" t="s">
        <v>148</v>
      </c>
      <c r="C63" s="152" t="s">
        <v>45</v>
      </c>
      <c r="D63" s="154">
        <v>307</v>
      </c>
      <c r="E63" s="158">
        <v>0.8</v>
      </c>
      <c r="F63" s="158">
        <v>0.8</v>
      </c>
      <c r="G63" s="153">
        <f t="shared" si="4"/>
        <v>0</v>
      </c>
      <c r="H63" s="155">
        <f t="shared" si="2"/>
        <v>100</v>
      </c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</row>
    <row r="64" spans="1:58" ht="21" customHeight="1">
      <c r="A64" s="157" t="str">
        <f t="shared" si="6"/>
        <v>04-308</v>
      </c>
      <c r="B64" s="152" t="s">
        <v>148</v>
      </c>
      <c r="C64" s="152" t="s">
        <v>46</v>
      </c>
      <c r="D64" s="154">
        <v>308</v>
      </c>
      <c r="E64" s="158">
        <v>0.6</v>
      </c>
      <c r="F64" s="158">
        <v>0.6</v>
      </c>
      <c r="G64" s="153">
        <f t="shared" si="4"/>
        <v>0</v>
      </c>
      <c r="H64" s="155">
        <f t="shared" si="2"/>
        <v>100</v>
      </c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</row>
    <row r="65" spans="1:58" ht="21" customHeight="1">
      <c r="A65" s="157" t="str">
        <f aca="true" t="shared" si="7" ref="A65:A82">"05-"&amp;D65</f>
        <v>05-201</v>
      </c>
      <c r="B65" s="152" t="s">
        <v>47</v>
      </c>
      <c r="C65" s="152" t="s">
        <v>48</v>
      </c>
      <c r="D65" s="154">
        <v>201</v>
      </c>
      <c r="E65" s="158">
        <v>2.4</v>
      </c>
      <c r="F65" s="158">
        <v>0</v>
      </c>
      <c r="G65" s="153">
        <f t="shared" si="4"/>
        <v>2.4</v>
      </c>
      <c r="H65" s="155">
        <f t="shared" si="2"/>
        <v>0</v>
      </c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</row>
    <row r="66" spans="1:8" s="208" customFormat="1" ht="21" customHeight="1">
      <c r="A66" s="203" t="str">
        <f t="shared" si="7"/>
        <v>05-202</v>
      </c>
      <c r="B66" s="204" t="s">
        <v>332</v>
      </c>
      <c r="C66" s="204" t="s">
        <v>333</v>
      </c>
      <c r="D66" s="205">
        <v>202</v>
      </c>
      <c r="E66" s="197">
        <v>2.4</v>
      </c>
      <c r="F66" s="197">
        <f>1.1+1.1</f>
        <v>2.2</v>
      </c>
      <c r="G66" s="206">
        <f t="shared" si="4"/>
        <v>0.19999999999999973</v>
      </c>
      <c r="H66" s="207">
        <f t="shared" si="2"/>
        <v>91.66666666666667</v>
      </c>
    </row>
    <row r="67" spans="1:8" ht="21" customHeight="1">
      <c r="A67" s="157" t="str">
        <f t="shared" si="7"/>
        <v>05-203</v>
      </c>
      <c r="B67" s="152" t="s">
        <v>47</v>
      </c>
      <c r="C67" s="152" t="s">
        <v>160</v>
      </c>
      <c r="D67" s="154">
        <v>203</v>
      </c>
      <c r="E67" s="158">
        <v>2.7</v>
      </c>
      <c r="F67" s="158">
        <v>0</v>
      </c>
      <c r="G67" s="153">
        <f t="shared" si="4"/>
        <v>2.7</v>
      </c>
      <c r="H67" s="155">
        <f t="shared" si="2"/>
        <v>0</v>
      </c>
    </row>
    <row r="68" spans="1:8" ht="21" customHeight="1">
      <c r="A68" s="157" t="str">
        <f t="shared" si="7"/>
        <v>05-204</v>
      </c>
      <c r="B68" s="152" t="s">
        <v>47</v>
      </c>
      <c r="C68" s="152" t="s">
        <v>56</v>
      </c>
      <c r="D68" s="154">
        <v>204</v>
      </c>
      <c r="E68" s="158">
        <v>2</v>
      </c>
      <c r="F68" s="158">
        <v>0.4</v>
      </c>
      <c r="G68" s="153">
        <f t="shared" si="4"/>
        <v>1.6</v>
      </c>
      <c r="H68" s="155">
        <f aca="true" t="shared" si="8" ref="H68:H129">F68/E68*100</f>
        <v>20</v>
      </c>
    </row>
    <row r="69" spans="1:8" ht="21" customHeight="1">
      <c r="A69" s="157" t="str">
        <f t="shared" si="7"/>
        <v>05-205</v>
      </c>
      <c r="B69" s="152" t="s">
        <v>47</v>
      </c>
      <c r="C69" s="152" t="s">
        <v>49</v>
      </c>
      <c r="D69" s="154">
        <v>205</v>
      </c>
      <c r="E69" s="158">
        <v>4.1</v>
      </c>
      <c r="F69" s="158">
        <v>1.2</v>
      </c>
      <c r="G69" s="153">
        <f t="shared" si="4"/>
        <v>2.8999999999999995</v>
      </c>
      <c r="H69" s="155">
        <f t="shared" si="8"/>
        <v>29.268292682926834</v>
      </c>
    </row>
    <row r="70" spans="1:8" ht="21" customHeight="1">
      <c r="A70" s="157" t="str">
        <f t="shared" si="7"/>
        <v>05-206</v>
      </c>
      <c r="B70" s="152" t="s">
        <v>47</v>
      </c>
      <c r="C70" s="152" t="s">
        <v>50</v>
      </c>
      <c r="D70" s="154">
        <v>206</v>
      </c>
      <c r="E70" s="158">
        <v>1.1</v>
      </c>
      <c r="F70" s="158">
        <v>0</v>
      </c>
      <c r="G70" s="153">
        <f t="shared" si="4"/>
        <v>1.1</v>
      </c>
      <c r="H70" s="155">
        <f t="shared" si="8"/>
        <v>0</v>
      </c>
    </row>
    <row r="71" spans="1:8" ht="21" customHeight="1">
      <c r="A71" s="157" t="str">
        <f t="shared" si="7"/>
        <v>05-301</v>
      </c>
      <c r="B71" s="152" t="s">
        <v>47</v>
      </c>
      <c r="C71" s="152" t="s">
        <v>51</v>
      </c>
      <c r="D71" s="154">
        <v>301</v>
      </c>
      <c r="E71" s="158">
        <v>2</v>
      </c>
      <c r="F71" s="158">
        <v>1</v>
      </c>
      <c r="G71" s="153">
        <f t="shared" si="4"/>
        <v>1</v>
      </c>
      <c r="H71" s="155">
        <f t="shared" si="8"/>
        <v>50</v>
      </c>
    </row>
    <row r="72" spans="1:8" ht="21" customHeight="1">
      <c r="A72" s="157" t="str">
        <f t="shared" si="7"/>
        <v>05-302</v>
      </c>
      <c r="B72" s="152" t="s">
        <v>47</v>
      </c>
      <c r="C72" s="152" t="s">
        <v>52</v>
      </c>
      <c r="D72" s="154">
        <v>302</v>
      </c>
      <c r="E72" s="158">
        <v>1.2</v>
      </c>
      <c r="F72" s="158">
        <v>1.2</v>
      </c>
      <c r="G72" s="153">
        <f t="shared" si="4"/>
        <v>0</v>
      </c>
      <c r="H72" s="155">
        <f t="shared" si="8"/>
        <v>100</v>
      </c>
    </row>
    <row r="73" spans="1:8" ht="21" customHeight="1">
      <c r="A73" s="157" t="str">
        <f t="shared" si="7"/>
        <v>05-303</v>
      </c>
      <c r="B73" s="152" t="s">
        <v>47</v>
      </c>
      <c r="C73" s="152" t="s">
        <v>50</v>
      </c>
      <c r="D73" s="154">
        <v>303</v>
      </c>
      <c r="E73" s="158">
        <v>1</v>
      </c>
      <c r="F73" s="158">
        <v>1</v>
      </c>
      <c r="G73" s="153">
        <f t="shared" si="4"/>
        <v>0</v>
      </c>
      <c r="H73" s="155">
        <f t="shared" si="8"/>
        <v>100</v>
      </c>
    </row>
    <row r="74" spans="1:8" ht="21" customHeight="1">
      <c r="A74" s="157" t="str">
        <f t="shared" si="7"/>
        <v>05-304</v>
      </c>
      <c r="B74" s="152" t="s">
        <v>47</v>
      </c>
      <c r="C74" s="152" t="s">
        <v>53</v>
      </c>
      <c r="D74" s="154">
        <v>304</v>
      </c>
      <c r="E74" s="158">
        <v>1.4</v>
      </c>
      <c r="F74" s="158">
        <v>1.4</v>
      </c>
      <c r="G74" s="153">
        <f t="shared" si="4"/>
        <v>0</v>
      </c>
      <c r="H74" s="155">
        <f t="shared" si="8"/>
        <v>100</v>
      </c>
    </row>
    <row r="75" spans="1:8" ht="21" customHeight="1">
      <c r="A75" s="157" t="str">
        <f t="shared" si="7"/>
        <v>05-305</v>
      </c>
      <c r="B75" s="152" t="s">
        <v>47</v>
      </c>
      <c r="C75" s="152" t="s">
        <v>54</v>
      </c>
      <c r="D75" s="154">
        <v>305</v>
      </c>
      <c r="E75" s="158">
        <v>1.7</v>
      </c>
      <c r="F75" s="158">
        <v>1.7</v>
      </c>
      <c r="G75" s="153">
        <f t="shared" si="4"/>
        <v>0</v>
      </c>
      <c r="H75" s="155">
        <f t="shared" si="8"/>
        <v>100</v>
      </c>
    </row>
    <row r="76" spans="1:8" ht="21" customHeight="1">
      <c r="A76" s="157" t="str">
        <f t="shared" si="7"/>
        <v>05-306</v>
      </c>
      <c r="B76" s="152" t="s">
        <v>47</v>
      </c>
      <c r="C76" s="152" t="s">
        <v>55</v>
      </c>
      <c r="D76" s="154">
        <v>306</v>
      </c>
      <c r="E76" s="158">
        <v>1</v>
      </c>
      <c r="F76" s="158">
        <v>0.6</v>
      </c>
      <c r="G76" s="153">
        <f t="shared" si="4"/>
        <v>0.4</v>
      </c>
      <c r="H76" s="155">
        <f t="shared" si="8"/>
        <v>60</v>
      </c>
    </row>
    <row r="77" spans="1:8" s="208" customFormat="1" ht="21" customHeight="1">
      <c r="A77" s="203" t="str">
        <f t="shared" si="7"/>
        <v>05-307</v>
      </c>
      <c r="B77" s="204" t="s">
        <v>332</v>
      </c>
      <c r="C77" s="204" t="s">
        <v>334</v>
      </c>
      <c r="D77" s="205">
        <v>307</v>
      </c>
      <c r="E77" s="197">
        <v>1.1</v>
      </c>
      <c r="F77" s="197">
        <f>1.1-1.1</f>
        <v>0</v>
      </c>
      <c r="G77" s="206">
        <f t="shared" si="4"/>
        <v>1.1</v>
      </c>
      <c r="H77" s="207">
        <f t="shared" si="8"/>
        <v>0</v>
      </c>
    </row>
    <row r="78" spans="1:8" ht="21" customHeight="1">
      <c r="A78" s="157" t="str">
        <f t="shared" si="7"/>
        <v>05-308</v>
      </c>
      <c r="B78" s="152" t="s">
        <v>47</v>
      </c>
      <c r="C78" s="152" t="s">
        <v>56</v>
      </c>
      <c r="D78" s="154">
        <v>308</v>
      </c>
      <c r="E78" s="158">
        <v>0.6</v>
      </c>
      <c r="F78" s="158">
        <v>0.6</v>
      </c>
      <c r="G78" s="153">
        <f t="shared" si="4"/>
        <v>0</v>
      </c>
      <c r="H78" s="155">
        <f t="shared" si="8"/>
        <v>100</v>
      </c>
    </row>
    <row r="79" spans="1:8" ht="21" customHeight="1">
      <c r="A79" s="157" t="str">
        <f t="shared" si="7"/>
        <v>05-309</v>
      </c>
      <c r="B79" s="152" t="s">
        <v>47</v>
      </c>
      <c r="C79" s="152" t="s">
        <v>52</v>
      </c>
      <c r="D79" s="154">
        <v>309</v>
      </c>
      <c r="E79" s="158">
        <v>0.8</v>
      </c>
      <c r="F79" s="158">
        <v>0.3</v>
      </c>
      <c r="G79" s="153">
        <f t="shared" si="4"/>
        <v>0.5</v>
      </c>
      <c r="H79" s="155">
        <f t="shared" si="8"/>
        <v>37.49999999999999</v>
      </c>
    </row>
    <row r="80" spans="1:8" ht="21" customHeight="1">
      <c r="A80" s="157" t="str">
        <f t="shared" si="7"/>
        <v>05-310</v>
      </c>
      <c r="B80" s="152" t="s">
        <v>47</v>
      </c>
      <c r="C80" s="152" t="s">
        <v>57</v>
      </c>
      <c r="D80" s="154">
        <v>310</v>
      </c>
      <c r="E80" s="158">
        <v>1</v>
      </c>
      <c r="F80" s="158">
        <v>1</v>
      </c>
      <c r="G80" s="153">
        <f t="shared" si="4"/>
        <v>0</v>
      </c>
      <c r="H80" s="155">
        <f t="shared" si="8"/>
        <v>100</v>
      </c>
    </row>
    <row r="81" spans="1:8" ht="21" customHeight="1">
      <c r="A81" s="157" t="str">
        <f t="shared" si="7"/>
        <v>05-311</v>
      </c>
      <c r="B81" s="152" t="s">
        <v>47</v>
      </c>
      <c r="C81" s="152" t="s">
        <v>58</v>
      </c>
      <c r="D81" s="154">
        <v>311</v>
      </c>
      <c r="E81" s="158">
        <v>0.6</v>
      </c>
      <c r="F81" s="158">
        <v>0.6</v>
      </c>
      <c r="G81" s="153">
        <f t="shared" si="4"/>
        <v>0</v>
      </c>
      <c r="H81" s="155">
        <f t="shared" si="8"/>
        <v>100</v>
      </c>
    </row>
    <row r="82" spans="1:8" ht="21" customHeight="1">
      <c r="A82" s="157" t="str">
        <f t="shared" si="7"/>
        <v>05-312</v>
      </c>
      <c r="B82" s="152" t="s">
        <v>47</v>
      </c>
      <c r="C82" s="152" t="s">
        <v>50</v>
      </c>
      <c r="D82" s="154">
        <v>312</v>
      </c>
      <c r="E82" s="158">
        <v>0.7</v>
      </c>
      <c r="F82" s="158">
        <v>0.7</v>
      </c>
      <c r="G82" s="153">
        <f t="shared" si="4"/>
        <v>0</v>
      </c>
      <c r="H82" s="155">
        <f t="shared" si="8"/>
        <v>100</v>
      </c>
    </row>
    <row r="83" spans="1:8" ht="21" customHeight="1">
      <c r="A83" s="157" t="str">
        <f aca="true" t="shared" si="9" ref="A83:A98">"06-"&amp;D83</f>
        <v>06-201</v>
      </c>
      <c r="B83" s="152" t="s">
        <v>149</v>
      </c>
      <c r="C83" s="152" t="s">
        <v>59</v>
      </c>
      <c r="D83" s="154">
        <v>201</v>
      </c>
      <c r="E83" s="158">
        <v>4.4</v>
      </c>
      <c r="F83" s="158">
        <v>3.8</v>
      </c>
      <c r="G83" s="153">
        <f t="shared" si="4"/>
        <v>0.6000000000000005</v>
      </c>
      <c r="H83" s="155">
        <f t="shared" si="8"/>
        <v>86.36363636363636</v>
      </c>
    </row>
    <row r="84" spans="1:8" ht="21" customHeight="1">
      <c r="A84" s="157" t="str">
        <f t="shared" si="9"/>
        <v>06-202</v>
      </c>
      <c r="B84" s="152" t="s">
        <v>149</v>
      </c>
      <c r="C84" s="152" t="s">
        <v>161</v>
      </c>
      <c r="D84" s="154">
        <v>202</v>
      </c>
      <c r="E84" s="158">
        <v>5.8</v>
      </c>
      <c r="F84" s="158">
        <v>0</v>
      </c>
      <c r="G84" s="153">
        <f t="shared" si="4"/>
        <v>5.8</v>
      </c>
      <c r="H84" s="155">
        <f t="shared" si="8"/>
        <v>0</v>
      </c>
    </row>
    <row r="85" spans="1:8" ht="21" customHeight="1">
      <c r="A85" s="157" t="str">
        <f t="shared" si="9"/>
        <v>06-203</v>
      </c>
      <c r="B85" s="152" t="s">
        <v>149</v>
      </c>
      <c r="C85" s="152" t="s">
        <v>60</v>
      </c>
      <c r="D85" s="154">
        <v>203</v>
      </c>
      <c r="E85" s="158">
        <v>0.9</v>
      </c>
      <c r="F85" s="158">
        <v>0.2</v>
      </c>
      <c r="G85" s="153">
        <f t="shared" si="4"/>
        <v>0.7</v>
      </c>
      <c r="H85" s="155">
        <f t="shared" si="8"/>
        <v>22.222222222222225</v>
      </c>
    </row>
    <row r="86" spans="1:8" ht="21" customHeight="1">
      <c r="A86" s="157" t="str">
        <f t="shared" si="9"/>
        <v>06-204</v>
      </c>
      <c r="B86" s="152" t="s">
        <v>149</v>
      </c>
      <c r="C86" s="152" t="s">
        <v>61</v>
      </c>
      <c r="D86" s="154">
        <v>204</v>
      </c>
      <c r="E86" s="158">
        <v>2</v>
      </c>
      <c r="F86" s="158">
        <v>0</v>
      </c>
      <c r="G86" s="153">
        <f aca="true" t="shared" si="10" ref="G86:G145">E86-F86</f>
        <v>2</v>
      </c>
      <c r="H86" s="155">
        <f t="shared" si="8"/>
        <v>0</v>
      </c>
    </row>
    <row r="87" spans="1:8" ht="21" customHeight="1">
      <c r="A87" s="157" t="str">
        <f t="shared" si="9"/>
        <v>06-205</v>
      </c>
      <c r="B87" s="152" t="s">
        <v>149</v>
      </c>
      <c r="C87" s="152" t="s">
        <v>62</v>
      </c>
      <c r="D87" s="154">
        <v>205</v>
      </c>
      <c r="E87" s="158">
        <v>2.5</v>
      </c>
      <c r="F87" s="158">
        <v>0</v>
      </c>
      <c r="G87" s="153">
        <f t="shared" si="10"/>
        <v>2.5</v>
      </c>
      <c r="H87" s="155">
        <f t="shared" si="8"/>
        <v>0</v>
      </c>
    </row>
    <row r="88" spans="1:8" ht="21" customHeight="1">
      <c r="A88" s="157" t="str">
        <f t="shared" si="9"/>
        <v>06-206</v>
      </c>
      <c r="B88" s="152" t="s">
        <v>149</v>
      </c>
      <c r="C88" s="152" t="s">
        <v>63</v>
      </c>
      <c r="D88" s="154">
        <v>206</v>
      </c>
      <c r="E88" s="158">
        <v>2</v>
      </c>
      <c r="F88" s="158">
        <v>0</v>
      </c>
      <c r="G88" s="153">
        <f t="shared" si="10"/>
        <v>2</v>
      </c>
      <c r="H88" s="155">
        <f t="shared" si="8"/>
        <v>0</v>
      </c>
    </row>
    <row r="89" spans="1:8" ht="21" customHeight="1">
      <c r="A89" s="157" t="str">
        <f t="shared" si="9"/>
        <v>06-207</v>
      </c>
      <c r="B89" s="152" t="s">
        <v>149</v>
      </c>
      <c r="C89" s="152" t="s">
        <v>64</v>
      </c>
      <c r="D89" s="154">
        <v>207</v>
      </c>
      <c r="E89" s="158">
        <v>2.5</v>
      </c>
      <c r="F89" s="158">
        <v>0.3</v>
      </c>
      <c r="G89" s="153">
        <f t="shared" si="10"/>
        <v>2.2</v>
      </c>
      <c r="H89" s="155">
        <f t="shared" si="8"/>
        <v>12</v>
      </c>
    </row>
    <row r="90" spans="1:8" ht="21" customHeight="1">
      <c r="A90" s="157" t="str">
        <f t="shared" si="9"/>
        <v>06-208</v>
      </c>
      <c r="B90" s="152" t="s">
        <v>149</v>
      </c>
      <c r="C90" s="152" t="s">
        <v>61</v>
      </c>
      <c r="D90" s="154">
        <v>208</v>
      </c>
      <c r="E90" s="158">
        <v>2.5</v>
      </c>
      <c r="F90" s="158">
        <v>0</v>
      </c>
      <c r="G90" s="153">
        <f t="shared" si="10"/>
        <v>2.5</v>
      </c>
      <c r="H90" s="155">
        <f t="shared" si="8"/>
        <v>0</v>
      </c>
    </row>
    <row r="91" spans="1:8" ht="21" customHeight="1">
      <c r="A91" s="157" t="str">
        <f t="shared" si="9"/>
        <v>06-301</v>
      </c>
      <c r="B91" s="152" t="s">
        <v>149</v>
      </c>
      <c r="C91" s="152" t="s">
        <v>65</v>
      </c>
      <c r="D91" s="154">
        <v>301</v>
      </c>
      <c r="E91" s="158">
        <v>2.4</v>
      </c>
      <c r="F91" s="158">
        <v>2.4</v>
      </c>
      <c r="G91" s="153">
        <f t="shared" si="10"/>
        <v>0</v>
      </c>
      <c r="H91" s="155">
        <f t="shared" si="8"/>
        <v>100</v>
      </c>
    </row>
    <row r="92" spans="1:8" ht="21" customHeight="1">
      <c r="A92" s="157" t="str">
        <f t="shared" si="9"/>
        <v>06-302</v>
      </c>
      <c r="B92" s="152" t="s">
        <v>149</v>
      </c>
      <c r="C92" s="152" t="s">
        <v>66</v>
      </c>
      <c r="D92" s="154">
        <v>302</v>
      </c>
      <c r="E92" s="158">
        <v>1.9</v>
      </c>
      <c r="F92" s="158">
        <v>1.9</v>
      </c>
      <c r="G92" s="153">
        <f t="shared" si="10"/>
        <v>0</v>
      </c>
      <c r="H92" s="155">
        <f t="shared" si="8"/>
        <v>100</v>
      </c>
    </row>
    <row r="93" spans="1:8" ht="21" customHeight="1">
      <c r="A93" s="157" t="str">
        <f t="shared" si="9"/>
        <v>06-303</v>
      </c>
      <c r="B93" s="152" t="s">
        <v>149</v>
      </c>
      <c r="C93" s="152" t="s">
        <v>67</v>
      </c>
      <c r="D93" s="154">
        <v>303</v>
      </c>
      <c r="E93" s="158">
        <v>3.4</v>
      </c>
      <c r="F93" s="158">
        <v>1.8</v>
      </c>
      <c r="G93" s="153">
        <f t="shared" si="10"/>
        <v>1.5999999999999999</v>
      </c>
      <c r="H93" s="155">
        <f t="shared" si="8"/>
        <v>52.94117647058824</v>
      </c>
    </row>
    <row r="94" spans="1:8" ht="21" customHeight="1">
      <c r="A94" s="157" t="str">
        <f t="shared" si="9"/>
        <v>06-304</v>
      </c>
      <c r="B94" s="152" t="s">
        <v>149</v>
      </c>
      <c r="C94" s="152" t="s">
        <v>62</v>
      </c>
      <c r="D94" s="154">
        <v>304</v>
      </c>
      <c r="E94" s="158">
        <v>1.4</v>
      </c>
      <c r="F94" s="158">
        <v>0.9</v>
      </c>
      <c r="G94" s="153">
        <f t="shared" si="10"/>
        <v>0.4999999999999999</v>
      </c>
      <c r="H94" s="155">
        <f t="shared" si="8"/>
        <v>64.28571428571429</v>
      </c>
    </row>
    <row r="95" spans="1:8" ht="21" customHeight="1">
      <c r="A95" s="157" t="str">
        <f t="shared" si="9"/>
        <v>06-305</v>
      </c>
      <c r="B95" s="152" t="s">
        <v>149</v>
      </c>
      <c r="C95" s="152" t="s">
        <v>68</v>
      </c>
      <c r="D95" s="154">
        <v>305</v>
      </c>
      <c r="E95" s="158">
        <v>1.6</v>
      </c>
      <c r="F95" s="158">
        <v>1.6</v>
      </c>
      <c r="G95" s="153">
        <f t="shared" si="10"/>
        <v>0</v>
      </c>
      <c r="H95" s="155">
        <f t="shared" si="8"/>
        <v>100</v>
      </c>
    </row>
    <row r="96" spans="1:8" ht="21" customHeight="1">
      <c r="A96" s="157" t="str">
        <f t="shared" si="9"/>
        <v>06-306</v>
      </c>
      <c r="B96" s="152" t="s">
        <v>149</v>
      </c>
      <c r="C96" s="152" t="s">
        <v>69</v>
      </c>
      <c r="D96" s="154">
        <v>306</v>
      </c>
      <c r="E96" s="158">
        <v>1</v>
      </c>
      <c r="F96" s="158">
        <v>0</v>
      </c>
      <c r="G96" s="153">
        <f t="shared" si="10"/>
        <v>1</v>
      </c>
      <c r="H96" s="155">
        <f t="shared" si="8"/>
        <v>0</v>
      </c>
    </row>
    <row r="97" spans="1:8" ht="21" customHeight="1">
      <c r="A97" s="157" t="str">
        <f t="shared" si="9"/>
        <v>06-307</v>
      </c>
      <c r="B97" s="152" t="s">
        <v>149</v>
      </c>
      <c r="C97" s="152" t="s">
        <v>67</v>
      </c>
      <c r="D97" s="154">
        <v>307</v>
      </c>
      <c r="E97" s="158">
        <v>0.9</v>
      </c>
      <c r="F97" s="158">
        <v>0.9</v>
      </c>
      <c r="G97" s="153">
        <f t="shared" si="10"/>
        <v>0</v>
      </c>
      <c r="H97" s="155">
        <f t="shared" si="8"/>
        <v>100</v>
      </c>
    </row>
    <row r="98" spans="1:8" ht="21" customHeight="1">
      <c r="A98" s="157" t="str">
        <f t="shared" si="9"/>
        <v>06-308</v>
      </c>
      <c r="B98" s="152" t="s">
        <v>149</v>
      </c>
      <c r="C98" s="152" t="s">
        <v>66</v>
      </c>
      <c r="D98" s="154">
        <v>308</v>
      </c>
      <c r="E98" s="158">
        <v>1.4</v>
      </c>
      <c r="F98" s="158">
        <v>1.3</v>
      </c>
      <c r="G98" s="153">
        <f t="shared" si="10"/>
        <v>0.09999999999999987</v>
      </c>
      <c r="H98" s="155">
        <f t="shared" si="8"/>
        <v>92.85714285714288</v>
      </c>
    </row>
    <row r="99" spans="1:8" ht="21" customHeight="1">
      <c r="A99" s="157" t="str">
        <f aca="true" t="shared" si="11" ref="A99:A110">"07-"&amp;D99</f>
        <v>07-101</v>
      </c>
      <c r="B99" s="152" t="s">
        <v>150</v>
      </c>
      <c r="C99" s="152" t="s">
        <v>70</v>
      </c>
      <c r="D99" s="154">
        <v>101</v>
      </c>
      <c r="E99" s="158">
        <v>6.8</v>
      </c>
      <c r="F99" s="158">
        <v>6.8</v>
      </c>
      <c r="G99" s="153">
        <f t="shared" si="10"/>
        <v>0</v>
      </c>
      <c r="H99" s="155">
        <f t="shared" si="8"/>
        <v>100</v>
      </c>
    </row>
    <row r="100" spans="1:8" ht="21" customHeight="1">
      <c r="A100" s="157" t="str">
        <f t="shared" si="11"/>
        <v>07-201</v>
      </c>
      <c r="B100" s="152" t="s">
        <v>150</v>
      </c>
      <c r="C100" s="152" t="s">
        <v>71</v>
      </c>
      <c r="D100" s="154">
        <v>201</v>
      </c>
      <c r="E100" s="158">
        <v>2.2</v>
      </c>
      <c r="F100" s="158">
        <v>1.5</v>
      </c>
      <c r="G100" s="153">
        <f t="shared" si="10"/>
        <v>0.7000000000000002</v>
      </c>
      <c r="H100" s="155">
        <f t="shared" si="8"/>
        <v>68.18181818181817</v>
      </c>
    </row>
    <row r="101" spans="1:8" ht="21" customHeight="1">
      <c r="A101" s="157" t="str">
        <f t="shared" si="11"/>
        <v>07-202</v>
      </c>
      <c r="B101" s="152" t="s">
        <v>150</v>
      </c>
      <c r="C101" s="152" t="s">
        <v>72</v>
      </c>
      <c r="D101" s="154">
        <v>202</v>
      </c>
      <c r="E101" s="158">
        <v>1.3</v>
      </c>
      <c r="F101" s="158">
        <v>1.3</v>
      </c>
      <c r="G101" s="153">
        <f t="shared" si="10"/>
        <v>0</v>
      </c>
      <c r="H101" s="155">
        <f t="shared" si="8"/>
        <v>100</v>
      </c>
    </row>
    <row r="102" spans="1:8" ht="21" customHeight="1">
      <c r="A102" s="157" t="str">
        <f t="shared" si="11"/>
        <v>07-203</v>
      </c>
      <c r="B102" s="152" t="s">
        <v>150</v>
      </c>
      <c r="C102" s="152" t="s">
        <v>70</v>
      </c>
      <c r="D102" s="154">
        <v>203</v>
      </c>
      <c r="E102" s="158">
        <v>2.2</v>
      </c>
      <c r="F102" s="158">
        <v>0</v>
      </c>
      <c r="G102" s="153">
        <f t="shared" si="10"/>
        <v>2.2</v>
      </c>
      <c r="H102" s="155">
        <f t="shared" si="8"/>
        <v>0</v>
      </c>
    </row>
    <row r="103" spans="1:8" ht="21" customHeight="1">
      <c r="A103" s="157" t="str">
        <f t="shared" si="11"/>
        <v>07-301</v>
      </c>
      <c r="B103" s="152" t="s">
        <v>150</v>
      </c>
      <c r="C103" s="152" t="s">
        <v>70</v>
      </c>
      <c r="D103" s="154">
        <v>301</v>
      </c>
      <c r="E103" s="158">
        <v>1.8</v>
      </c>
      <c r="F103" s="158">
        <v>0.7</v>
      </c>
      <c r="G103" s="153">
        <f t="shared" si="10"/>
        <v>1.1</v>
      </c>
      <c r="H103" s="155">
        <f t="shared" si="8"/>
        <v>38.888888888888886</v>
      </c>
    </row>
    <row r="104" spans="1:8" ht="21" customHeight="1">
      <c r="A104" s="157" t="str">
        <f t="shared" si="11"/>
        <v>07-302</v>
      </c>
      <c r="B104" s="152" t="s">
        <v>150</v>
      </c>
      <c r="C104" s="152" t="s">
        <v>73</v>
      </c>
      <c r="D104" s="154">
        <v>302</v>
      </c>
      <c r="E104" s="158">
        <v>2</v>
      </c>
      <c r="F104" s="158">
        <v>1.4</v>
      </c>
      <c r="G104" s="153">
        <f t="shared" si="10"/>
        <v>0.6000000000000001</v>
      </c>
      <c r="H104" s="155">
        <f t="shared" si="8"/>
        <v>70</v>
      </c>
    </row>
    <row r="105" spans="1:8" ht="21" customHeight="1">
      <c r="A105" s="157" t="str">
        <f t="shared" si="11"/>
        <v>07-303</v>
      </c>
      <c r="B105" s="152" t="s">
        <v>150</v>
      </c>
      <c r="C105" s="152" t="s">
        <v>74</v>
      </c>
      <c r="D105" s="154">
        <v>303</v>
      </c>
      <c r="E105" s="158">
        <v>4.2</v>
      </c>
      <c r="F105" s="158">
        <v>2.3</v>
      </c>
      <c r="G105" s="153">
        <f t="shared" si="10"/>
        <v>1.9000000000000004</v>
      </c>
      <c r="H105" s="155">
        <f t="shared" si="8"/>
        <v>54.76190476190476</v>
      </c>
    </row>
    <row r="106" spans="1:8" ht="21" customHeight="1">
      <c r="A106" s="157" t="str">
        <f t="shared" si="11"/>
        <v>07-304</v>
      </c>
      <c r="B106" s="152" t="s">
        <v>150</v>
      </c>
      <c r="C106" s="152" t="s">
        <v>75</v>
      </c>
      <c r="D106" s="154">
        <v>304</v>
      </c>
      <c r="E106" s="158">
        <v>1.2</v>
      </c>
      <c r="F106" s="158">
        <v>1.2</v>
      </c>
      <c r="G106" s="153">
        <f t="shared" si="10"/>
        <v>0</v>
      </c>
      <c r="H106" s="155">
        <f t="shared" si="8"/>
        <v>100</v>
      </c>
    </row>
    <row r="107" spans="1:8" ht="21" customHeight="1">
      <c r="A107" s="157" t="str">
        <f t="shared" si="11"/>
        <v>07-305</v>
      </c>
      <c r="B107" s="152" t="s">
        <v>150</v>
      </c>
      <c r="C107" s="152" t="s">
        <v>75</v>
      </c>
      <c r="D107" s="154">
        <v>305</v>
      </c>
      <c r="E107" s="158">
        <v>2.4</v>
      </c>
      <c r="F107" s="158">
        <v>1.4</v>
      </c>
      <c r="G107" s="153">
        <f t="shared" si="10"/>
        <v>1</v>
      </c>
      <c r="H107" s="155">
        <f t="shared" si="8"/>
        <v>58.333333333333336</v>
      </c>
    </row>
    <row r="108" spans="1:8" ht="21" customHeight="1">
      <c r="A108" s="157" t="str">
        <f t="shared" si="11"/>
        <v>07-306</v>
      </c>
      <c r="B108" s="152" t="s">
        <v>150</v>
      </c>
      <c r="C108" s="152" t="s">
        <v>76</v>
      </c>
      <c r="D108" s="154">
        <v>306</v>
      </c>
      <c r="E108" s="158">
        <v>2.6</v>
      </c>
      <c r="F108" s="158">
        <v>1.5</v>
      </c>
      <c r="G108" s="153">
        <f t="shared" si="10"/>
        <v>1.1</v>
      </c>
      <c r="H108" s="155">
        <f t="shared" si="8"/>
        <v>57.692307692307686</v>
      </c>
    </row>
    <row r="109" spans="1:8" ht="21" customHeight="1">
      <c r="A109" s="157" t="str">
        <f t="shared" si="11"/>
        <v>07-307</v>
      </c>
      <c r="B109" s="152" t="s">
        <v>150</v>
      </c>
      <c r="C109" s="152" t="s">
        <v>77</v>
      </c>
      <c r="D109" s="154">
        <v>307</v>
      </c>
      <c r="E109" s="158">
        <v>1.1</v>
      </c>
      <c r="F109" s="158">
        <v>1.1</v>
      </c>
      <c r="G109" s="153">
        <f t="shared" si="10"/>
        <v>0</v>
      </c>
      <c r="H109" s="155">
        <f t="shared" si="8"/>
        <v>100</v>
      </c>
    </row>
    <row r="110" spans="1:8" ht="21" customHeight="1">
      <c r="A110" s="157" t="str">
        <f t="shared" si="11"/>
        <v>07-308</v>
      </c>
      <c r="B110" s="152" t="s">
        <v>150</v>
      </c>
      <c r="C110" s="152" t="s">
        <v>77</v>
      </c>
      <c r="D110" s="154">
        <v>308</v>
      </c>
      <c r="E110" s="158">
        <v>1</v>
      </c>
      <c r="F110" s="158">
        <v>1</v>
      </c>
      <c r="G110" s="153">
        <f t="shared" si="10"/>
        <v>0</v>
      </c>
      <c r="H110" s="155">
        <f t="shared" si="8"/>
        <v>100</v>
      </c>
    </row>
    <row r="111" spans="1:8" ht="21" customHeight="1">
      <c r="A111" s="157" t="str">
        <f aca="true" t="shared" si="12" ref="A111:A128">"08-"&amp;D111</f>
        <v>08-101</v>
      </c>
      <c r="B111" s="152" t="s">
        <v>151</v>
      </c>
      <c r="C111" s="152" t="s">
        <v>78</v>
      </c>
      <c r="D111" s="154">
        <v>101</v>
      </c>
      <c r="E111" s="158">
        <v>2.4</v>
      </c>
      <c r="F111" s="158">
        <v>2.4</v>
      </c>
      <c r="G111" s="153">
        <f t="shared" si="10"/>
        <v>0</v>
      </c>
      <c r="H111" s="155">
        <f t="shared" si="8"/>
        <v>100</v>
      </c>
    </row>
    <row r="112" spans="1:8" ht="21" customHeight="1">
      <c r="A112" s="157" t="str">
        <f t="shared" si="12"/>
        <v>08-201</v>
      </c>
      <c r="B112" s="152" t="s">
        <v>151</v>
      </c>
      <c r="C112" s="152" t="s">
        <v>81</v>
      </c>
      <c r="D112" s="154">
        <v>201</v>
      </c>
      <c r="E112" s="158">
        <v>4.2</v>
      </c>
      <c r="F112" s="158">
        <v>3.5</v>
      </c>
      <c r="G112" s="153">
        <f t="shared" si="10"/>
        <v>0.7000000000000002</v>
      </c>
      <c r="H112" s="155">
        <f t="shared" si="8"/>
        <v>83.33333333333333</v>
      </c>
    </row>
    <row r="113" spans="1:8" ht="21" customHeight="1">
      <c r="A113" s="157" t="str">
        <f t="shared" si="12"/>
        <v>08-202</v>
      </c>
      <c r="B113" s="152" t="s">
        <v>151</v>
      </c>
      <c r="C113" s="152" t="s">
        <v>82</v>
      </c>
      <c r="D113" s="154">
        <v>202</v>
      </c>
      <c r="E113" s="158">
        <v>4.5</v>
      </c>
      <c r="F113" s="158">
        <v>3.6</v>
      </c>
      <c r="G113" s="153">
        <f t="shared" si="10"/>
        <v>0.8999999999999999</v>
      </c>
      <c r="H113" s="155">
        <f t="shared" si="8"/>
        <v>80</v>
      </c>
    </row>
    <row r="114" spans="1:8" ht="21" customHeight="1">
      <c r="A114" s="157" t="str">
        <f t="shared" si="12"/>
        <v>08-205</v>
      </c>
      <c r="B114" s="152" t="s">
        <v>151</v>
      </c>
      <c r="C114" s="152" t="s">
        <v>85</v>
      </c>
      <c r="D114" s="154">
        <v>205</v>
      </c>
      <c r="E114" s="158">
        <v>2.3</v>
      </c>
      <c r="F114" s="158">
        <v>2.3</v>
      </c>
      <c r="G114" s="153">
        <f t="shared" si="10"/>
        <v>0</v>
      </c>
      <c r="H114" s="155">
        <f t="shared" si="8"/>
        <v>100</v>
      </c>
    </row>
    <row r="115" spans="1:8" ht="21" customHeight="1">
      <c r="A115" s="157" t="str">
        <f t="shared" si="12"/>
        <v>08-208</v>
      </c>
      <c r="B115" s="152" t="s">
        <v>151</v>
      </c>
      <c r="C115" s="152" t="s">
        <v>80</v>
      </c>
      <c r="D115" s="154">
        <v>208</v>
      </c>
      <c r="E115" s="158">
        <v>1.9</v>
      </c>
      <c r="F115" s="197">
        <v>1.6</v>
      </c>
      <c r="G115" s="153">
        <f t="shared" si="10"/>
        <v>0.2999999999999998</v>
      </c>
      <c r="H115" s="155">
        <f t="shared" si="8"/>
        <v>84.21052631578948</v>
      </c>
    </row>
    <row r="116" spans="1:8" ht="21" customHeight="1">
      <c r="A116" s="157" t="str">
        <f t="shared" si="12"/>
        <v>08-301</v>
      </c>
      <c r="B116" s="152" t="s">
        <v>151</v>
      </c>
      <c r="C116" s="152" t="s">
        <v>87</v>
      </c>
      <c r="D116" s="154">
        <v>301</v>
      </c>
      <c r="E116" s="158">
        <v>2.5</v>
      </c>
      <c r="F116" s="158">
        <v>1.5</v>
      </c>
      <c r="G116" s="153">
        <f t="shared" si="10"/>
        <v>1</v>
      </c>
      <c r="H116" s="155">
        <f t="shared" si="8"/>
        <v>60</v>
      </c>
    </row>
    <row r="117" spans="1:8" ht="21" customHeight="1">
      <c r="A117" s="157" t="str">
        <f t="shared" si="12"/>
        <v>08-302</v>
      </c>
      <c r="B117" s="152" t="s">
        <v>151</v>
      </c>
      <c r="C117" s="152" t="s">
        <v>88</v>
      </c>
      <c r="D117" s="154">
        <v>302</v>
      </c>
      <c r="E117" s="158">
        <v>1.3</v>
      </c>
      <c r="F117" s="158">
        <v>1.3</v>
      </c>
      <c r="G117" s="153">
        <f t="shared" si="10"/>
        <v>0</v>
      </c>
      <c r="H117" s="155">
        <f t="shared" si="8"/>
        <v>100</v>
      </c>
    </row>
    <row r="118" spans="1:8" ht="21" customHeight="1">
      <c r="A118" s="157" t="str">
        <f t="shared" si="12"/>
        <v>08-303</v>
      </c>
      <c r="B118" s="152" t="s">
        <v>151</v>
      </c>
      <c r="C118" s="152" t="s">
        <v>80</v>
      </c>
      <c r="D118" s="154">
        <v>303</v>
      </c>
      <c r="E118" s="158">
        <v>2.4</v>
      </c>
      <c r="F118" s="158">
        <v>2</v>
      </c>
      <c r="G118" s="153">
        <f t="shared" si="10"/>
        <v>0.3999999999999999</v>
      </c>
      <c r="H118" s="155">
        <f t="shared" si="8"/>
        <v>83.33333333333334</v>
      </c>
    </row>
    <row r="119" spans="1:8" ht="21" customHeight="1">
      <c r="A119" s="157" t="str">
        <f t="shared" si="12"/>
        <v>08-304</v>
      </c>
      <c r="B119" s="152" t="s">
        <v>151</v>
      </c>
      <c r="C119" s="152" t="s">
        <v>89</v>
      </c>
      <c r="D119" s="154">
        <v>304</v>
      </c>
      <c r="E119" s="158">
        <v>1.2</v>
      </c>
      <c r="F119" s="158">
        <v>1.2</v>
      </c>
      <c r="G119" s="153">
        <f t="shared" si="10"/>
        <v>0</v>
      </c>
      <c r="H119" s="155">
        <f t="shared" si="8"/>
        <v>100</v>
      </c>
    </row>
    <row r="120" spans="1:8" ht="21" customHeight="1">
      <c r="A120" s="157" t="str">
        <f t="shared" si="12"/>
        <v>08-305</v>
      </c>
      <c r="B120" s="152" t="s">
        <v>151</v>
      </c>
      <c r="C120" s="152" t="s">
        <v>90</v>
      </c>
      <c r="D120" s="154">
        <v>305</v>
      </c>
      <c r="E120" s="158">
        <v>1.5</v>
      </c>
      <c r="F120" s="158">
        <v>0.5</v>
      </c>
      <c r="G120" s="153">
        <f t="shared" si="10"/>
        <v>1</v>
      </c>
      <c r="H120" s="155">
        <f t="shared" si="8"/>
        <v>33.33333333333333</v>
      </c>
    </row>
    <row r="121" spans="1:8" ht="21" customHeight="1">
      <c r="A121" s="157" t="str">
        <f t="shared" si="12"/>
        <v>08-306</v>
      </c>
      <c r="B121" s="152" t="s">
        <v>151</v>
      </c>
      <c r="C121" s="152" t="s">
        <v>91</v>
      </c>
      <c r="D121" s="154">
        <v>306</v>
      </c>
      <c r="E121" s="158">
        <v>2</v>
      </c>
      <c r="F121" s="158">
        <v>0.2</v>
      </c>
      <c r="G121" s="153">
        <f t="shared" si="10"/>
        <v>1.8</v>
      </c>
      <c r="H121" s="155">
        <f t="shared" si="8"/>
        <v>10</v>
      </c>
    </row>
    <row r="122" spans="1:8" ht="21" customHeight="1">
      <c r="A122" s="157" t="str">
        <f t="shared" si="12"/>
        <v>08-307</v>
      </c>
      <c r="B122" s="152" t="s">
        <v>151</v>
      </c>
      <c r="C122" s="152" t="s">
        <v>83</v>
      </c>
      <c r="D122" s="154">
        <v>307</v>
      </c>
      <c r="E122" s="158">
        <v>2.7</v>
      </c>
      <c r="F122" s="158">
        <v>0.8</v>
      </c>
      <c r="G122" s="153">
        <f t="shared" si="10"/>
        <v>1.9000000000000001</v>
      </c>
      <c r="H122" s="155">
        <f t="shared" si="8"/>
        <v>29.629629629629626</v>
      </c>
    </row>
    <row r="123" spans="1:8" ht="21" customHeight="1">
      <c r="A123" s="157" t="str">
        <f t="shared" si="12"/>
        <v>08-308</v>
      </c>
      <c r="B123" s="152" t="s">
        <v>151</v>
      </c>
      <c r="C123" s="152" t="s">
        <v>91</v>
      </c>
      <c r="D123" s="154">
        <v>308</v>
      </c>
      <c r="E123" s="158">
        <v>2.8</v>
      </c>
      <c r="F123" s="158">
        <v>1.2</v>
      </c>
      <c r="G123" s="153">
        <f t="shared" si="10"/>
        <v>1.5999999999999999</v>
      </c>
      <c r="H123" s="155">
        <f t="shared" si="8"/>
        <v>42.85714285714286</v>
      </c>
    </row>
    <row r="124" spans="1:8" ht="21" customHeight="1">
      <c r="A124" s="157" t="str">
        <f t="shared" si="12"/>
        <v>08-309</v>
      </c>
      <c r="B124" s="152" t="s">
        <v>151</v>
      </c>
      <c r="C124" s="152" t="s">
        <v>92</v>
      </c>
      <c r="D124" s="154">
        <v>309</v>
      </c>
      <c r="E124" s="158">
        <v>1.8</v>
      </c>
      <c r="F124" s="158">
        <v>0</v>
      </c>
      <c r="G124" s="153">
        <f t="shared" si="10"/>
        <v>1.8</v>
      </c>
      <c r="H124" s="155">
        <f t="shared" si="8"/>
        <v>0</v>
      </c>
    </row>
    <row r="125" spans="1:8" ht="21" customHeight="1">
      <c r="A125" s="157" t="str">
        <f t="shared" si="12"/>
        <v>08-310</v>
      </c>
      <c r="B125" s="152" t="s">
        <v>151</v>
      </c>
      <c r="C125" s="152" t="s">
        <v>86</v>
      </c>
      <c r="D125" s="154">
        <v>310</v>
      </c>
      <c r="E125" s="158">
        <v>0.9</v>
      </c>
      <c r="F125" s="158">
        <v>0.1</v>
      </c>
      <c r="G125" s="153">
        <f t="shared" si="10"/>
        <v>0.8</v>
      </c>
      <c r="H125" s="155">
        <f t="shared" si="8"/>
        <v>11.111111111111112</v>
      </c>
    </row>
    <row r="126" spans="1:8" ht="21" customHeight="1">
      <c r="A126" s="157" t="str">
        <f t="shared" si="12"/>
        <v>08-312</v>
      </c>
      <c r="B126" s="152" t="s">
        <v>151</v>
      </c>
      <c r="C126" s="152" t="s">
        <v>83</v>
      </c>
      <c r="D126" s="154">
        <v>312</v>
      </c>
      <c r="E126" s="158">
        <v>2.5</v>
      </c>
      <c r="F126" s="158">
        <v>0</v>
      </c>
      <c r="G126" s="153">
        <f t="shared" si="10"/>
        <v>2.5</v>
      </c>
      <c r="H126" s="155">
        <f t="shared" si="8"/>
        <v>0</v>
      </c>
    </row>
    <row r="127" spans="1:8" ht="21" customHeight="1">
      <c r="A127" s="157" t="str">
        <f t="shared" si="12"/>
        <v>08-313</v>
      </c>
      <c r="B127" s="152" t="s">
        <v>151</v>
      </c>
      <c r="C127" s="152" t="s">
        <v>84</v>
      </c>
      <c r="D127" s="154">
        <v>313</v>
      </c>
      <c r="E127" s="158">
        <v>1.1</v>
      </c>
      <c r="F127" s="158">
        <v>0.7</v>
      </c>
      <c r="G127" s="153">
        <f t="shared" si="10"/>
        <v>0.40000000000000013</v>
      </c>
      <c r="H127" s="155">
        <f t="shared" si="8"/>
        <v>63.636363636363626</v>
      </c>
    </row>
    <row r="128" spans="1:8" ht="21" customHeight="1">
      <c r="A128" s="157" t="str">
        <f t="shared" si="12"/>
        <v>08-314</v>
      </c>
      <c r="B128" s="152" t="s">
        <v>151</v>
      </c>
      <c r="C128" s="152" t="s">
        <v>79</v>
      </c>
      <c r="D128" s="154">
        <v>314</v>
      </c>
      <c r="E128" s="158">
        <v>1</v>
      </c>
      <c r="F128" s="158">
        <v>0</v>
      </c>
      <c r="G128" s="153">
        <f t="shared" si="10"/>
        <v>1</v>
      </c>
      <c r="H128" s="155">
        <f t="shared" si="8"/>
        <v>0</v>
      </c>
    </row>
    <row r="129" spans="1:8" ht="21" customHeight="1">
      <c r="A129" s="157" t="str">
        <f aca="true" t="shared" si="13" ref="A129:A153">"09-"&amp;D129</f>
        <v>09-201</v>
      </c>
      <c r="B129" s="152" t="s">
        <v>152</v>
      </c>
      <c r="C129" s="152" t="s">
        <v>95</v>
      </c>
      <c r="D129" s="154">
        <v>201</v>
      </c>
      <c r="E129" s="158">
        <v>3.1</v>
      </c>
      <c r="F129" s="158">
        <v>3.1</v>
      </c>
      <c r="G129" s="153">
        <f t="shared" si="10"/>
        <v>0</v>
      </c>
      <c r="H129" s="155">
        <f t="shared" si="8"/>
        <v>100</v>
      </c>
    </row>
    <row r="130" spans="1:8" ht="21" customHeight="1">
      <c r="A130" s="157" t="str">
        <f t="shared" si="13"/>
        <v>09-202</v>
      </c>
      <c r="B130" s="152" t="s">
        <v>152</v>
      </c>
      <c r="C130" s="152" t="s">
        <v>96</v>
      </c>
      <c r="D130" s="154">
        <v>202</v>
      </c>
      <c r="E130" s="158">
        <v>1.6</v>
      </c>
      <c r="F130" s="158">
        <v>1.6</v>
      </c>
      <c r="G130" s="153">
        <f t="shared" si="10"/>
        <v>0</v>
      </c>
      <c r="H130" s="155">
        <f aca="true" t="shared" si="14" ref="H130:H185">F130/E130*100</f>
        <v>100</v>
      </c>
    </row>
    <row r="131" spans="1:8" ht="21" customHeight="1">
      <c r="A131" s="157" t="str">
        <f t="shared" si="13"/>
        <v>09-204</v>
      </c>
      <c r="B131" s="152" t="s">
        <v>152</v>
      </c>
      <c r="C131" s="152" t="s">
        <v>98</v>
      </c>
      <c r="D131" s="154">
        <v>204</v>
      </c>
      <c r="E131" s="158">
        <v>1</v>
      </c>
      <c r="F131" s="158">
        <v>1</v>
      </c>
      <c r="G131" s="153">
        <f t="shared" si="10"/>
        <v>0</v>
      </c>
      <c r="H131" s="155">
        <f t="shared" si="14"/>
        <v>100</v>
      </c>
    </row>
    <row r="132" spans="1:8" ht="21" customHeight="1">
      <c r="A132" s="157" t="str">
        <f t="shared" si="13"/>
        <v>09-205</v>
      </c>
      <c r="B132" s="152" t="s">
        <v>152</v>
      </c>
      <c r="C132" s="152" t="s">
        <v>99</v>
      </c>
      <c r="D132" s="154">
        <v>205</v>
      </c>
      <c r="E132" s="158">
        <v>3</v>
      </c>
      <c r="F132" s="158">
        <v>2.8</v>
      </c>
      <c r="G132" s="153">
        <f t="shared" si="10"/>
        <v>0.20000000000000018</v>
      </c>
      <c r="H132" s="155">
        <f t="shared" si="14"/>
        <v>93.33333333333333</v>
      </c>
    </row>
    <row r="133" spans="1:8" ht="21" customHeight="1">
      <c r="A133" s="157" t="str">
        <f t="shared" si="13"/>
        <v>09-206</v>
      </c>
      <c r="B133" s="152" t="s">
        <v>152</v>
      </c>
      <c r="C133" s="152" t="s">
        <v>100</v>
      </c>
      <c r="D133" s="154">
        <v>206</v>
      </c>
      <c r="E133" s="158">
        <v>0.6</v>
      </c>
      <c r="F133" s="158">
        <v>0.6</v>
      </c>
      <c r="G133" s="153">
        <f t="shared" si="10"/>
        <v>0</v>
      </c>
      <c r="H133" s="155">
        <f t="shared" si="14"/>
        <v>100</v>
      </c>
    </row>
    <row r="134" spans="1:8" ht="21" customHeight="1">
      <c r="A134" s="157" t="str">
        <f t="shared" si="13"/>
        <v>09-207</v>
      </c>
      <c r="B134" s="152" t="s">
        <v>152</v>
      </c>
      <c r="C134" s="152" t="s">
        <v>101</v>
      </c>
      <c r="D134" s="154">
        <v>207</v>
      </c>
      <c r="E134" s="158">
        <v>1.3</v>
      </c>
      <c r="F134" s="158">
        <v>1.3</v>
      </c>
      <c r="G134" s="153">
        <f t="shared" si="10"/>
        <v>0</v>
      </c>
      <c r="H134" s="155">
        <f t="shared" si="14"/>
        <v>100</v>
      </c>
    </row>
    <row r="135" spans="1:8" ht="21" customHeight="1">
      <c r="A135" s="157" t="str">
        <f t="shared" si="13"/>
        <v>09-208</v>
      </c>
      <c r="B135" s="152" t="s">
        <v>152</v>
      </c>
      <c r="C135" s="152" t="s">
        <v>102</v>
      </c>
      <c r="D135" s="154">
        <v>208</v>
      </c>
      <c r="E135" s="158">
        <v>2.7</v>
      </c>
      <c r="F135" s="158">
        <v>2.1</v>
      </c>
      <c r="G135" s="153">
        <f t="shared" si="10"/>
        <v>0.6000000000000001</v>
      </c>
      <c r="H135" s="155">
        <f t="shared" si="14"/>
        <v>77.77777777777779</v>
      </c>
    </row>
    <row r="136" spans="1:8" ht="21" customHeight="1">
      <c r="A136" s="157" t="str">
        <f t="shared" si="13"/>
        <v>09-210</v>
      </c>
      <c r="B136" s="152" t="s">
        <v>152</v>
      </c>
      <c r="C136" s="152" t="s">
        <v>94</v>
      </c>
      <c r="D136" s="154">
        <v>210</v>
      </c>
      <c r="E136" s="158">
        <v>1.1</v>
      </c>
      <c r="F136" s="158">
        <v>1.1</v>
      </c>
      <c r="G136" s="153">
        <f t="shared" si="10"/>
        <v>0</v>
      </c>
      <c r="H136" s="155">
        <f t="shared" si="14"/>
        <v>100</v>
      </c>
    </row>
    <row r="137" spans="1:8" ht="21" customHeight="1">
      <c r="A137" s="157" t="str">
        <f t="shared" si="13"/>
        <v>09-211</v>
      </c>
      <c r="B137" s="152" t="s">
        <v>152</v>
      </c>
      <c r="C137" s="152" t="s">
        <v>93</v>
      </c>
      <c r="D137" s="154">
        <v>211</v>
      </c>
      <c r="E137" s="158">
        <v>3.5</v>
      </c>
      <c r="F137" s="158">
        <v>1</v>
      </c>
      <c r="G137" s="153">
        <f t="shared" si="10"/>
        <v>2.5</v>
      </c>
      <c r="H137" s="155">
        <f t="shared" si="14"/>
        <v>28.57142857142857</v>
      </c>
    </row>
    <row r="138" spans="1:8" ht="21" customHeight="1">
      <c r="A138" s="157" t="str">
        <f t="shared" si="13"/>
        <v>09-301</v>
      </c>
      <c r="B138" s="152" t="s">
        <v>152</v>
      </c>
      <c r="C138" s="152" t="s">
        <v>104</v>
      </c>
      <c r="D138" s="154">
        <v>301</v>
      </c>
      <c r="E138" s="158">
        <v>2.1</v>
      </c>
      <c r="F138" s="158">
        <v>2.1</v>
      </c>
      <c r="G138" s="153">
        <f t="shared" si="10"/>
        <v>0</v>
      </c>
      <c r="H138" s="155">
        <f t="shared" si="14"/>
        <v>100</v>
      </c>
    </row>
    <row r="139" spans="1:8" ht="21" customHeight="1">
      <c r="A139" s="157" t="str">
        <f t="shared" si="13"/>
        <v>09-302</v>
      </c>
      <c r="B139" s="152" t="s">
        <v>152</v>
      </c>
      <c r="C139" s="152" t="s">
        <v>94</v>
      </c>
      <c r="D139" s="154">
        <v>302</v>
      </c>
      <c r="E139" s="158">
        <v>2.5</v>
      </c>
      <c r="F139" s="158">
        <v>2.5</v>
      </c>
      <c r="G139" s="153">
        <f t="shared" si="10"/>
        <v>0</v>
      </c>
      <c r="H139" s="155">
        <f t="shared" si="14"/>
        <v>100</v>
      </c>
    </row>
    <row r="140" spans="1:8" ht="21" customHeight="1">
      <c r="A140" s="157" t="str">
        <f t="shared" si="13"/>
        <v>09-304</v>
      </c>
      <c r="B140" s="152" t="s">
        <v>152</v>
      </c>
      <c r="C140" s="152" t="s">
        <v>105</v>
      </c>
      <c r="D140" s="154">
        <v>304</v>
      </c>
      <c r="E140" s="158">
        <v>1.5</v>
      </c>
      <c r="F140" s="158">
        <v>0</v>
      </c>
      <c r="G140" s="153">
        <f t="shared" si="10"/>
        <v>1.5</v>
      </c>
      <c r="H140" s="155">
        <f t="shared" si="14"/>
        <v>0</v>
      </c>
    </row>
    <row r="141" spans="1:8" ht="21" customHeight="1">
      <c r="A141" s="157" t="str">
        <f t="shared" si="13"/>
        <v>09-305</v>
      </c>
      <c r="B141" s="152" t="s">
        <v>152</v>
      </c>
      <c r="C141" s="152" t="s">
        <v>106</v>
      </c>
      <c r="D141" s="154">
        <v>305</v>
      </c>
      <c r="E141" s="158">
        <v>0.6</v>
      </c>
      <c r="F141" s="158">
        <v>0.3</v>
      </c>
      <c r="G141" s="153">
        <f t="shared" si="10"/>
        <v>0.3</v>
      </c>
      <c r="H141" s="155">
        <f t="shared" si="14"/>
        <v>50</v>
      </c>
    </row>
    <row r="142" spans="1:8" ht="21" customHeight="1">
      <c r="A142" s="157" t="str">
        <f t="shared" si="13"/>
        <v>09-306</v>
      </c>
      <c r="B142" s="152" t="s">
        <v>152</v>
      </c>
      <c r="C142" s="152" t="s">
        <v>107</v>
      </c>
      <c r="D142" s="154">
        <v>306</v>
      </c>
      <c r="E142" s="158">
        <v>1</v>
      </c>
      <c r="F142" s="158">
        <v>1</v>
      </c>
      <c r="G142" s="153">
        <f t="shared" si="10"/>
        <v>0</v>
      </c>
      <c r="H142" s="155">
        <f t="shared" si="14"/>
        <v>100</v>
      </c>
    </row>
    <row r="143" spans="1:8" ht="21" customHeight="1">
      <c r="A143" s="157" t="str">
        <f t="shared" si="13"/>
        <v>09-307</v>
      </c>
      <c r="B143" s="152" t="s">
        <v>152</v>
      </c>
      <c r="C143" s="152" t="s">
        <v>104</v>
      </c>
      <c r="D143" s="154">
        <v>307</v>
      </c>
      <c r="E143" s="158">
        <v>0.8</v>
      </c>
      <c r="F143" s="158">
        <v>0.8</v>
      </c>
      <c r="G143" s="153">
        <f t="shared" si="10"/>
        <v>0</v>
      </c>
      <c r="H143" s="155">
        <f t="shared" si="14"/>
        <v>100</v>
      </c>
    </row>
    <row r="144" spans="1:8" ht="21" customHeight="1">
      <c r="A144" s="157" t="str">
        <f t="shared" si="13"/>
        <v>09-308</v>
      </c>
      <c r="B144" s="152" t="s">
        <v>152</v>
      </c>
      <c r="C144" s="152" t="s">
        <v>104</v>
      </c>
      <c r="D144" s="154">
        <v>308</v>
      </c>
      <c r="E144" s="158">
        <v>0.8</v>
      </c>
      <c r="F144" s="158">
        <v>0.8</v>
      </c>
      <c r="G144" s="153">
        <f t="shared" si="10"/>
        <v>0</v>
      </c>
      <c r="H144" s="155">
        <f t="shared" si="14"/>
        <v>100</v>
      </c>
    </row>
    <row r="145" spans="1:8" ht="21" customHeight="1">
      <c r="A145" s="157" t="str">
        <f t="shared" si="13"/>
        <v>09-309</v>
      </c>
      <c r="B145" s="152" t="s">
        <v>152</v>
      </c>
      <c r="C145" s="152" t="s">
        <v>101</v>
      </c>
      <c r="D145" s="154">
        <v>309</v>
      </c>
      <c r="E145" s="158">
        <v>3</v>
      </c>
      <c r="F145" s="158">
        <v>0.7</v>
      </c>
      <c r="G145" s="153">
        <f t="shared" si="10"/>
        <v>2.3</v>
      </c>
      <c r="H145" s="155">
        <f t="shared" si="14"/>
        <v>23.333333333333332</v>
      </c>
    </row>
    <row r="146" spans="1:8" ht="21" customHeight="1">
      <c r="A146" s="157" t="str">
        <f t="shared" si="13"/>
        <v>09-310</v>
      </c>
      <c r="B146" s="152" t="s">
        <v>152</v>
      </c>
      <c r="C146" s="152" t="s">
        <v>105</v>
      </c>
      <c r="D146" s="154">
        <v>310</v>
      </c>
      <c r="E146" s="158">
        <v>0.7</v>
      </c>
      <c r="F146" s="158">
        <v>0.7</v>
      </c>
      <c r="G146" s="153">
        <f aca="true" t="shared" si="15" ref="G146:G185">E146-F146</f>
        <v>0</v>
      </c>
      <c r="H146" s="155">
        <f t="shared" si="14"/>
        <v>100</v>
      </c>
    </row>
    <row r="147" spans="1:8" ht="21" customHeight="1">
      <c r="A147" s="157" t="str">
        <f t="shared" si="13"/>
        <v>09-311</v>
      </c>
      <c r="B147" s="152" t="s">
        <v>152</v>
      </c>
      <c r="C147" s="152" t="s">
        <v>108</v>
      </c>
      <c r="D147" s="154">
        <v>311</v>
      </c>
      <c r="E147" s="158">
        <v>0.8</v>
      </c>
      <c r="F147" s="158">
        <v>0</v>
      </c>
      <c r="G147" s="153">
        <f t="shared" si="15"/>
        <v>0.8</v>
      </c>
      <c r="H147" s="155">
        <f t="shared" si="14"/>
        <v>0</v>
      </c>
    </row>
    <row r="148" spans="1:8" ht="21" customHeight="1">
      <c r="A148" s="157" t="str">
        <f t="shared" si="13"/>
        <v>09-312</v>
      </c>
      <c r="B148" s="152" t="s">
        <v>152</v>
      </c>
      <c r="C148" s="152" t="s">
        <v>109</v>
      </c>
      <c r="D148" s="154">
        <v>312</v>
      </c>
      <c r="E148" s="158">
        <v>1</v>
      </c>
      <c r="F148" s="158">
        <v>0.2</v>
      </c>
      <c r="G148" s="153">
        <f t="shared" si="15"/>
        <v>0.8</v>
      </c>
      <c r="H148" s="155">
        <f t="shared" si="14"/>
        <v>20</v>
      </c>
    </row>
    <row r="149" spans="1:8" ht="21" customHeight="1">
      <c r="A149" s="157" t="str">
        <f t="shared" si="13"/>
        <v>09-313</v>
      </c>
      <c r="B149" s="152" t="s">
        <v>152</v>
      </c>
      <c r="C149" s="152" t="s">
        <v>105</v>
      </c>
      <c r="D149" s="154">
        <v>313</v>
      </c>
      <c r="E149" s="158">
        <v>1</v>
      </c>
      <c r="F149" s="158">
        <v>1</v>
      </c>
      <c r="G149" s="153">
        <f t="shared" si="15"/>
        <v>0</v>
      </c>
      <c r="H149" s="155">
        <f t="shared" si="14"/>
        <v>100</v>
      </c>
    </row>
    <row r="150" spans="1:8" ht="21" customHeight="1">
      <c r="A150" s="157" t="str">
        <f t="shared" si="13"/>
        <v>09-314</v>
      </c>
      <c r="B150" s="152" t="s">
        <v>152</v>
      </c>
      <c r="C150" s="152" t="s">
        <v>110</v>
      </c>
      <c r="D150" s="154">
        <v>314</v>
      </c>
      <c r="E150" s="158">
        <v>1</v>
      </c>
      <c r="F150" s="158">
        <v>1</v>
      </c>
      <c r="G150" s="153">
        <f t="shared" si="15"/>
        <v>0</v>
      </c>
      <c r="H150" s="155">
        <f t="shared" si="14"/>
        <v>100</v>
      </c>
    </row>
    <row r="151" spans="1:8" ht="21" customHeight="1">
      <c r="A151" s="157" t="str">
        <f t="shared" si="13"/>
        <v>09-315</v>
      </c>
      <c r="B151" s="152" t="s">
        <v>152</v>
      </c>
      <c r="C151" s="152" t="s">
        <v>105</v>
      </c>
      <c r="D151" s="154">
        <v>315</v>
      </c>
      <c r="E151" s="158">
        <v>1</v>
      </c>
      <c r="F151" s="158">
        <v>1</v>
      </c>
      <c r="G151" s="153">
        <f t="shared" si="15"/>
        <v>0</v>
      </c>
      <c r="H151" s="155">
        <f t="shared" si="14"/>
        <v>100</v>
      </c>
    </row>
    <row r="152" spans="1:8" ht="21" customHeight="1">
      <c r="A152" s="157" t="str">
        <f t="shared" si="13"/>
        <v>09-316</v>
      </c>
      <c r="B152" s="152" t="s">
        <v>152</v>
      </c>
      <c r="C152" s="152" t="s">
        <v>97</v>
      </c>
      <c r="D152" s="154">
        <v>316</v>
      </c>
      <c r="E152" s="158">
        <v>2.5</v>
      </c>
      <c r="F152" s="158">
        <v>2.2</v>
      </c>
      <c r="G152" s="153">
        <f t="shared" si="15"/>
        <v>0.2999999999999998</v>
      </c>
      <c r="H152" s="155">
        <f t="shared" si="14"/>
        <v>88.00000000000001</v>
      </c>
    </row>
    <row r="153" spans="1:8" ht="21" customHeight="1">
      <c r="A153" s="157" t="str">
        <f t="shared" si="13"/>
        <v>09-317</v>
      </c>
      <c r="B153" s="152" t="s">
        <v>152</v>
      </c>
      <c r="C153" s="152" t="s">
        <v>103</v>
      </c>
      <c r="D153" s="154">
        <v>317</v>
      </c>
      <c r="E153" s="158">
        <v>3</v>
      </c>
      <c r="F153" s="158">
        <v>0</v>
      </c>
      <c r="G153" s="153">
        <f t="shared" si="15"/>
        <v>3</v>
      </c>
      <c r="H153" s="155">
        <f t="shared" si="14"/>
        <v>0</v>
      </c>
    </row>
    <row r="154" spans="1:8" ht="21" customHeight="1">
      <c r="A154" s="157" t="str">
        <f aca="true" t="shared" si="16" ref="A154:A166">"10-"&amp;D154</f>
        <v>10-201</v>
      </c>
      <c r="B154" s="152" t="s">
        <v>153</v>
      </c>
      <c r="C154" s="152" t="s">
        <v>111</v>
      </c>
      <c r="D154" s="154">
        <v>201</v>
      </c>
      <c r="E154" s="158">
        <v>1.5</v>
      </c>
      <c r="F154" s="158">
        <v>1.5</v>
      </c>
      <c r="G154" s="153">
        <f t="shared" si="15"/>
        <v>0</v>
      </c>
      <c r="H154" s="155">
        <f t="shared" si="14"/>
        <v>100</v>
      </c>
    </row>
    <row r="155" spans="1:8" ht="21" customHeight="1">
      <c r="A155" s="157" t="str">
        <f t="shared" si="16"/>
        <v>10-202</v>
      </c>
      <c r="B155" s="152" t="s">
        <v>153</v>
      </c>
      <c r="C155" s="152" t="s">
        <v>112</v>
      </c>
      <c r="D155" s="154">
        <v>202</v>
      </c>
      <c r="E155" s="158">
        <v>2.1</v>
      </c>
      <c r="F155" s="158">
        <v>0.6</v>
      </c>
      <c r="G155" s="153">
        <f t="shared" si="15"/>
        <v>1.5</v>
      </c>
      <c r="H155" s="155">
        <f t="shared" si="14"/>
        <v>28.57142857142857</v>
      </c>
    </row>
    <row r="156" spans="1:8" ht="21" customHeight="1">
      <c r="A156" s="157" t="str">
        <f t="shared" si="16"/>
        <v>10-203</v>
      </c>
      <c r="B156" s="152" t="s">
        <v>153</v>
      </c>
      <c r="C156" s="152" t="s">
        <v>113</v>
      </c>
      <c r="D156" s="154">
        <v>203</v>
      </c>
      <c r="E156" s="158">
        <v>2.2</v>
      </c>
      <c r="F156" s="158">
        <v>1</v>
      </c>
      <c r="G156" s="153">
        <f t="shared" si="15"/>
        <v>1.2000000000000002</v>
      </c>
      <c r="H156" s="155">
        <f t="shared" si="14"/>
        <v>45.45454545454545</v>
      </c>
    </row>
    <row r="157" spans="1:8" ht="21" customHeight="1">
      <c r="A157" s="157" t="str">
        <f t="shared" si="16"/>
        <v>10-204</v>
      </c>
      <c r="B157" s="152" t="s">
        <v>153</v>
      </c>
      <c r="C157" s="152" t="s">
        <v>114</v>
      </c>
      <c r="D157" s="154">
        <v>204</v>
      </c>
      <c r="E157" s="158">
        <v>3.2</v>
      </c>
      <c r="F157" s="158">
        <v>2.7</v>
      </c>
      <c r="G157" s="153">
        <f t="shared" si="15"/>
        <v>0.5</v>
      </c>
      <c r="H157" s="155">
        <f t="shared" si="14"/>
        <v>84.375</v>
      </c>
    </row>
    <row r="158" spans="1:8" ht="21" customHeight="1">
      <c r="A158" s="157" t="str">
        <f t="shared" si="16"/>
        <v>10-205</v>
      </c>
      <c r="B158" s="152" t="s">
        <v>153</v>
      </c>
      <c r="C158" s="152" t="s">
        <v>115</v>
      </c>
      <c r="D158" s="154">
        <v>205</v>
      </c>
      <c r="E158" s="158">
        <v>2.5</v>
      </c>
      <c r="F158" s="158">
        <v>0.4</v>
      </c>
      <c r="G158" s="153">
        <f t="shared" si="15"/>
        <v>2.1</v>
      </c>
      <c r="H158" s="155">
        <f t="shared" si="14"/>
        <v>16</v>
      </c>
    </row>
    <row r="159" spans="1:8" ht="21" customHeight="1">
      <c r="A159" s="157" t="str">
        <f t="shared" si="16"/>
        <v>10-301</v>
      </c>
      <c r="B159" s="152" t="s">
        <v>153</v>
      </c>
      <c r="C159" s="152" t="s">
        <v>116</v>
      </c>
      <c r="D159" s="154">
        <v>301</v>
      </c>
      <c r="E159" s="158">
        <v>2.1</v>
      </c>
      <c r="F159" s="158">
        <v>2.1</v>
      </c>
      <c r="G159" s="153">
        <f t="shared" si="15"/>
        <v>0</v>
      </c>
      <c r="H159" s="155">
        <f t="shared" si="14"/>
        <v>100</v>
      </c>
    </row>
    <row r="160" spans="1:8" ht="21" customHeight="1">
      <c r="A160" s="157" t="str">
        <f t="shared" si="16"/>
        <v>10-302</v>
      </c>
      <c r="B160" s="152" t="s">
        <v>153</v>
      </c>
      <c r="C160" s="152" t="s">
        <v>117</v>
      </c>
      <c r="D160" s="154">
        <v>302</v>
      </c>
      <c r="E160" s="158">
        <v>1.4</v>
      </c>
      <c r="F160" s="158">
        <v>1.4</v>
      </c>
      <c r="G160" s="153">
        <f t="shared" si="15"/>
        <v>0</v>
      </c>
      <c r="H160" s="155">
        <f t="shared" si="14"/>
        <v>100</v>
      </c>
    </row>
    <row r="161" spans="1:8" ht="21" customHeight="1">
      <c r="A161" s="157" t="str">
        <f t="shared" si="16"/>
        <v>10-303</v>
      </c>
      <c r="B161" s="152" t="s">
        <v>153</v>
      </c>
      <c r="C161" s="152" t="s">
        <v>118</v>
      </c>
      <c r="D161" s="154">
        <v>303</v>
      </c>
      <c r="E161" s="158">
        <v>1.2</v>
      </c>
      <c r="F161" s="158">
        <v>1.2</v>
      </c>
      <c r="G161" s="153">
        <f t="shared" si="15"/>
        <v>0</v>
      </c>
      <c r="H161" s="155">
        <f t="shared" si="14"/>
        <v>100</v>
      </c>
    </row>
    <row r="162" spans="1:8" ht="21" customHeight="1">
      <c r="A162" s="157" t="str">
        <f t="shared" si="16"/>
        <v>10-304</v>
      </c>
      <c r="B162" s="152" t="s">
        <v>153</v>
      </c>
      <c r="C162" s="152" t="s">
        <v>118</v>
      </c>
      <c r="D162" s="154">
        <v>304</v>
      </c>
      <c r="E162" s="158">
        <v>1.7</v>
      </c>
      <c r="F162" s="158">
        <v>1.7</v>
      </c>
      <c r="G162" s="153">
        <f t="shared" si="15"/>
        <v>0</v>
      </c>
      <c r="H162" s="155">
        <f t="shared" si="14"/>
        <v>100</v>
      </c>
    </row>
    <row r="163" spans="1:8" ht="21" customHeight="1">
      <c r="A163" s="157" t="str">
        <f t="shared" si="16"/>
        <v>10-305</v>
      </c>
      <c r="B163" s="152" t="s">
        <v>153</v>
      </c>
      <c r="C163" s="152" t="s">
        <v>119</v>
      </c>
      <c r="D163" s="154">
        <v>305</v>
      </c>
      <c r="E163" s="158">
        <v>5.2</v>
      </c>
      <c r="F163" s="158">
        <v>5.2</v>
      </c>
      <c r="G163" s="153">
        <f t="shared" si="15"/>
        <v>0</v>
      </c>
      <c r="H163" s="155">
        <f t="shared" si="14"/>
        <v>100</v>
      </c>
    </row>
    <row r="164" spans="1:8" ht="21" customHeight="1">
      <c r="A164" s="157" t="str">
        <f t="shared" si="16"/>
        <v>10-306</v>
      </c>
      <c r="B164" s="152" t="s">
        <v>153</v>
      </c>
      <c r="C164" s="152" t="s">
        <v>120</v>
      </c>
      <c r="D164" s="154">
        <v>306</v>
      </c>
      <c r="E164" s="158">
        <v>1.5</v>
      </c>
      <c r="F164" s="158">
        <v>1.5</v>
      </c>
      <c r="G164" s="153">
        <f t="shared" si="15"/>
        <v>0</v>
      </c>
      <c r="H164" s="155">
        <f t="shared" si="14"/>
        <v>100</v>
      </c>
    </row>
    <row r="165" spans="1:8" ht="21" customHeight="1">
      <c r="A165" s="157" t="str">
        <f t="shared" si="16"/>
        <v>10-307</v>
      </c>
      <c r="B165" s="152" t="s">
        <v>153</v>
      </c>
      <c r="C165" s="152" t="s">
        <v>121</v>
      </c>
      <c r="D165" s="154">
        <v>307</v>
      </c>
      <c r="E165" s="158">
        <v>2.5</v>
      </c>
      <c r="F165" s="158">
        <v>1.9</v>
      </c>
      <c r="G165" s="153">
        <f t="shared" si="15"/>
        <v>0.6000000000000001</v>
      </c>
      <c r="H165" s="155">
        <f t="shared" si="14"/>
        <v>76</v>
      </c>
    </row>
    <row r="166" spans="1:8" ht="21" customHeight="1">
      <c r="A166" s="157" t="str">
        <f t="shared" si="16"/>
        <v>10-308</v>
      </c>
      <c r="B166" s="152" t="s">
        <v>153</v>
      </c>
      <c r="C166" s="152" t="s">
        <v>113</v>
      </c>
      <c r="D166" s="154">
        <v>308</v>
      </c>
      <c r="E166" s="158">
        <v>1.4</v>
      </c>
      <c r="F166" s="158">
        <v>1.3</v>
      </c>
      <c r="G166" s="153">
        <f t="shared" si="15"/>
        <v>0.09999999999999987</v>
      </c>
      <c r="H166" s="155">
        <f t="shared" si="14"/>
        <v>92.85714285714288</v>
      </c>
    </row>
    <row r="167" spans="1:8" ht="21" customHeight="1">
      <c r="A167" s="157" t="str">
        <f aca="true" t="shared" si="17" ref="A167:A185">"11-"&amp;D167</f>
        <v>11-101</v>
      </c>
      <c r="B167" s="152" t="s">
        <v>154</v>
      </c>
      <c r="C167" s="152" t="s">
        <v>122</v>
      </c>
      <c r="D167" s="154">
        <v>101</v>
      </c>
      <c r="E167" s="158">
        <v>3.8</v>
      </c>
      <c r="F167" s="158">
        <v>2.3</v>
      </c>
      <c r="G167" s="153">
        <f t="shared" si="15"/>
        <v>1.5</v>
      </c>
      <c r="H167" s="155">
        <f t="shared" si="14"/>
        <v>60.526315789473685</v>
      </c>
    </row>
    <row r="168" spans="1:8" ht="21" customHeight="1">
      <c r="A168" s="157" t="str">
        <f t="shared" si="17"/>
        <v>11-201</v>
      </c>
      <c r="B168" s="152" t="s">
        <v>154</v>
      </c>
      <c r="C168" s="152" t="s">
        <v>123</v>
      </c>
      <c r="D168" s="154">
        <v>201</v>
      </c>
      <c r="E168" s="158">
        <v>2</v>
      </c>
      <c r="F168" s="158">
        <v>0.7</v>
      </c>
      <c r="G168" s="153">
        <f t="shared" si="15"/>
        <v>1.3</v>
      </c>
      <c r="H168" s="155">
        <f t="shared" si="14"/>
        <v>35</v>
      </c>
    </row>
    <row r="169" spans="1:8" ht="21" customHeight="1">
      <c r="A169" s="157" t="str">
        <f t="shared" si="17"/>
        <v>11-202</v>
      </c>
      <c r="B169" s="152" t="s">
        <v>154</v>
      </c>
      <c r="C169" s="152" t="s">
        <v>124</v>
      </c>
      <c r="D169" s="154">
        <v>202</v>
      </c>
      <c r="E169" s="158">
        <v>1.5</v>
      </c>
      <c r="F169" s="158">
        <v>0</v>
      </c>
      <c r="G169" s="153">
        <f t="shared" si="15"/>
        <v>1.5</v>
      </c>
      <c r="H169" s="155">
        <f t="shared" si="14"/>
        <v>0</v>
      </c>
    </row>
    <row r="170" spans="1:8" ht="21" customHeight="1">
      <c r="A170" s="157" t="str">
        <f t="shared" si="17"/>
        <v>11-203</v>
      </c>
      <c r="B170" s="152" t="s">
        <v>154</v>
      </c>
      <c r="C170" s="152" t="s">
        <v>125</v>
      </c>
      <c r="D170" s="154">
        <v>203</v>
      </c>
      <c r="E170" s="158">
        <v>4.6</v>
      </c>
      <c r="F170" s="158">
        <v>1.7</v>
      </c>
      <c r="G170" s="153">
        <f t="shared" si="15"/>
        <v>2.8999999999999995</v>
      </c>
      <c r="H170" s="155">
        <f t="shared" si="14"/>
        <v>36.95652173913044</v>
      </c>
    </row>
    <row r="171" spans="1:8" ht="21" customHeight="1">
      <c r="A171" s="157" t="str">
        <f t="shared" si="17"/>
        <v>11-204</v>
      </c>
      <c r="B171" s="152" t="s">
        <v>154</v>
      </c>
      <c r="C171" s="152" t="s">
        <v>126</v>
      </c>
      <c r="D171" s="154">
        <v>204</v>
      </c>
      <c r="E171" s="158">
        <v>1</v>
      </c>
      <c r="F171" s="158">
        <v>0</v>
      </c>
      <c r="G171" s="153">
        <f t="shared" si="15"/>
        <v>1</v>
      </c>
      <c r="H171" s="155">
        <f t="shared" si="14"/>
        <v>0</v>
      </c>
    </row>
    <row r="172" spans="1:8" ht="21" customHeight="1">
      <c r="A172" s="157" t="str">
        <f t="shared" si="17"/>
        <v>11-205</v>
      </c>
      <c r="B172" s="152" t="s">
        <v>154</v>
      </c>
      <c r="C172" s="152" t="s">
        <v>127</v>
      </c>
      <c r="D172" s="154">
        <v>205</v>
      </c>
      <c r="E172" s="158">
        <v>1.1</v>
      </c>
      <c r="F172" s="158">
        <v>0.1</v>
      </c>
      <c r="G172" s="153">
        <f t="shared" si="15"/>
        <v>1</v>
      </c>
      <c r="H172" s="155">
        <f t="shared" si="14"/>
        <v>9.090909090909092</v>
      </c>
    </row>
    <row r="173" spans="1:8" ht="21" customHeight="1">
      <c r="A173" s="157" t="str">
        <f t="shared" si="17"/>
        <v>11-206</v>
      </c>
      <c r="B173" s="152" t="s">
        <v>154</v>
      </c>
      <c r="C173" s="152" t="s">
        <v>124</v>
      </c>
      <c r="D173" s="154">
        <v>206</v>
      </c>
      <c r="E173" s="158">
        <v>1.4</v>
      </c>
      <c r="F173" s="158">
        <v>0</v>
      </c>
      <c r="G173" s="153">
        <f t="shared" si="15"/>
        <v>1.4</v>
      </c>
      <c r="H173" s="155">
        <f t="shared" si="14"/>
        <v>0</v>
      </c>
    </row>
    <row r="174" spans="1:8" ht="21" customHeight="1">
      <c r="A174" s="157" t="str">
        <f t="shared" si="17"/>
        <v>11-207</v>
      </c>
      <c r="B174" s="152" t="s">
        <v>154</v>
      </c>
      <c r="C174" s="152" t="s">
        <v>63</v>
      </c>
      <c r="D174" s="154">
        <v>207</v>
      </c>
      <c r="E174" s="158">
        <v>1</v>
      </c>
      <c r="F174" s="158">
        <v>0</v>
      </c>
      <c r="G174" s="153">
        <f t="shared" si="15"/>
        <v>1</v>
      </c>
      <c r="H174" s="155">
        <f t="shared" si="14"/>
        <v>0</v>
      </c>
    </row>
    <row r="175" spans="1:8" ht="21" customHeight="1">
      <c r="A175" s="157" t="str">
        <f t="shared" si="17"/>
        <v>11-208</v>
      </c>
      <c r="B175" s="152" t="s">
        <v>154</v>
      </c>
      <c r="C175" s="152" t="s">
        <v>128</v>
      </c>
      <c r="D175" s="152">
        <v>208</v>
      </c>
      <c r="E175" s="158">
        <v>3.7</v>
      </c>
      <c r="F175" s="158">
        <v>0.3</v>
      </c>
      <c r="G175" s="153">
        <f t="shared" si="15"/>
        <v>3.4000000000000004</v>
      </c>
      <c r="H175" s="155">
        <f t="shared" si="14"/>
        <v>8.108108108108107</v>
      </c>
    </row>
    <row r="176" spans="1:8" ht="21" customHeight="1">
      <c r="A176" s="157" t="str">
        <f t="shared" si="17"/>
        <v>11-209</v>
      </c>
      <c r="B176" s="152" t="s">
        <v>154</v>
      </c>
      <c r="C176" s="152" t="s">
        <v>127</v>
      </c>
      <c r="D176" s="152">
        <v>209</v>
      </c>
      <c r="E176" s="158">
        <v>1.6</v>
      </c>
      <c r="F176" s="158">
        <v>0.5</v>
      </c>
      <c r="G176" s="153">
        <f t="shared" si="15"/>
        <v>1.1</v>
      </c>
      <c r="H176" s="155">
        <f t="shared" si="14"/>
        <v>31.25</v>
      </c>
    </row>
    <row r="177" spans="1:8" ht="21" customHeight="1">
      <c r="A177" s="157" t="str">
        <f t="shared" si="17"/>
        <v>11-210</v>
      </c>
      <c r="B177" s="152" t="s">
        <v>154</v>
      </c>
      <c r="C177" s="152" t="s">
        <v>122</v>
      </c>
      <c r="D177" s="152">
        <v>210</v>
      </c>
      <c r="E177" s="158">
        <v>1.3</v>
      </c>
      <c r="F177" s="158">
        <v>0</v>
      </c>
      <c r="G177" s="153">
        <f t="shared" si="15"/>
        <v>1.3</v>
      </c>
      <c r="H177" s="155">
        <f t="shared" si="14"/>
        <v>0</v>
      </c>
    </row>
    <row r="178" spans="1:8" ht="21" customHeight="1">
      <c r="A178" s="157" t="str">
        <f t="shared" si="17"/>
        <v>11-211</v>
      </c>
      <c r="B178" s="152" t="s">
        <v>154</v>
      </c>
      <c r="C178" s="152" t="s">
        <v>128</v>
      </c>
      <c r="D178" s="152">
        <v>211</v>
      </c>
      <c r="E178" s="158">
        <v>0.7</v>
      </c>
      <c r="F178" s="158">
        <v>0.5</v>
      </c>
      <c r="G178" s="153">
        <f t="shared" si="15"/>
        <v>0.19999999999999996</v>
      </c>
      <c r="H178" s="155">
        <f t="shared" si="14"/>
        <v>71.42857142857143</v>
      </c>
    </row>
    <row r="179" spans="1:8" ht="21" customHeight="1">
      <c r="A179" s="157" t="str">
        <f t="shared" si="17"/>
        <v>11-301</v>
      </c>
      <c r="B179" s="152" t="s">
        <v>154</v>
      </c>
      <c r="C179" s="152" t="s">
        <v>63</v>
      </c>
      <c r="D179" s="152">
        <v>301</v>
      </c>
      <c r="E179" s="158">
        <v>1.1</v>
      </c>
      <c r="F179" s="158">
        <v>1.1</v>
      </c>
      <c r="G179" s="153">
        <f t="shared" si="15"/>
        <v>0</v>
      </c>
      <c r="H179" s="155">
        <f t="shared" si="14"/>
        <v>100</v>
      </c>
    </row>
    <row r="180" spans="1:8" ht="21" customHeight="1">
      <c r="A180" s="157" t="str">
        <f t="shared" si="17"/>
        <v>11-302</v>
      </c>
      <c r="B180" s="152" t="s">
        <v>154</v>
      </c>
      <c r="C180" s="152" t="s">
        <v>63</v>
      </c>
      <c r="D180" s="152">
        <v>302</v>
      </c>
      <c r="E180" s="158">
        <v>1.6</v>
      </c>
      <c r="F180" s="158">
        <v>1.6</v>
      </c>
      <c r="G180" s="153">
        <f t="shared" si="15"/>
        <v>0</v>
      </c>
      <c r="H180" s="155">
        <f t="shared" si="14"/>
        <v>100</v>
      </c>
    </row>
    <row r="181" spans="1:8" ht="21" customHeight="1">
      <c r="A181" s="157" t="str">
        <f t="shared" si="17"/>
        <v>11-303</v>
      </c>
      <c r="B181" s="152" t="s">
        <v>154</v>
      </c>
      <c r="C181" s="152" t="s">
        <v>128</v>
      </c>
      <c r="D181" s="152">
        <v>303</v>
      </c>
      <c r="E181" s="158">
        <v>1.3</v>
      </c>
      <c r="F181" s="158">
        <v>0.7</v>
      </c>
      <c r="G181" s="153">
        <f t="shared" si="15"/>
        <v>0.6000000000000001</v>
      </c>
      <c r="H181" s="155">
        <f t="shared" si="14"/>
        <v>53.84615384615385</v>
      </c>
    </row>
    <row r="182" spans="1:8" ht="21" customHeight="1">
      <c r="A182" s="157" t="str">
        <f t="shared" si="17"/>
        <v>11-304</v>
      </c>
      <c r="B182" s="152" t="s">
        <v>154</v>
      </c>
      <c r="C182" s="152" t="s">
        <v>129</v>
      </c>
      <c r="D182" s="152">
        <v>304</v>
      </c>
      <c r="E182" s="158">
        <v>2</v>
      </c>
      <c r="F182" s="158">
        <v>1.8</v>
      </c>
      <c r="G182" s="153">
        <f t="shared" si="15"/>
        <v>0.19999999999999996</v>
      </c>
      <c r="H182" s="155">
        <f t="shared" si="14"/>
        <v>90</v>
      </c>
    </row>
    <row r="183" spans="1:8" ht="21" customHeight="1">
      <c r="A183" s="157" t="str">
        <f t="shared" si="17"/>
        <v>11-305</v>
      </c>
      <c r="B183" s="152" t="s">
        <v>154</v>
      </c>
      <c r="C183" s="152" t="s">
        <v>130</v>
      </c>
      <c r="D183" s="152">
        <v>305</v>
      </c>
      <c r="E183" s="158">
        <v>1.2</v>
      </c>
      <c r="F183" s="158">
        <v>0.6</v>
      </c>
      <c r="G183" s="153">
        <f t="shared" si="15"/>
        <v>0.6</v>
      </c>
      <c r="H183" s="155">
        <f t="shared" si="14"/>
        <v>50</v>
      </c>
    </row>
    <row r="184" spans="1:8" ht="21" customHeight="1">
      <c r="A184" s="157" t="str">
        <f t="shared" si="17"/>
        <v>11-306</v>
      </c>
      <c r="B184" s="152" t="s">
        <v>154</v>
      </c>
      <c r="C184" s="152" t="s">
        <v>128</v>
      </c>
      <c r="D184" s="152">
        <v>306</v>
      </c>
      <c r="E184" s="158">
        <v>0.9</v>
      </c>
      <c r="F184" s="158">
        <v>0.9</v>
      </c>
      <c r="G184" s="153">
        <f t="shared" si="15"/>
        <v>0</v>
      </c>
      <c r="H184" s="155">
        <f t="shared" si="14"/>
        <v>100</v>
      </c>
    </row>
    <row r="185" spans="1:8" ht="21" customHeight="1">
      <c r="A185" s="157" t="str">
        <f t="shared" si="17"/>
        <v>11-307</v>
      </c>
      <c r="B185" s="152" t="s">
        <v>154</v>
      </c>
      <c r="C185" s="152" t="s">
        <v>126</v>
      </c>
      <c r="D185" s="152">
        <v>307</v>
      </c>
      <c r="E185" s="158">
        <v>1</v>
      </c>
      <c r="F185" s="158">
        <v>1</v>
      </c>
      <c r="G185" s="153">
        <f t="shared" si="15"/>
        <v>0</v>
      </c>
      <c r="H185" s="155">
        <f t="shared" si="14"/>
        <v>100</v>
      </c>
    </row>
    <row r="186" spans="1:8" ht="21" customHeight="1">
      <c r="A186" s="152"/>
      <c r="B186" s="152"/>
      <c r="C186" s="152"/>
      <c r="D186" s="152"/>
      <c r="E186" s="158"/>
      <c r="F186" s="158"/>
      <c r="G186" s="157"/>
      <c r="H186" s="157"/>
    </row>
    <row r="187" spans="1:8" ht="21" customHeight="1">
      <c r="A187" s="152"/>
      <c r="B187" s="152"/>
      <c r="C187" s="152"/>
      <c r="D187" s="152"/>
      <c r="E187" s="158"/>
      <c r="F187" s="158"/>
      <c r="G187" s="157"/>
      <c r="H187" s="157"/>
    </row>
    <row r="188" spans="1:8" ht="21" customHeight="1">
      <c r="A188" s="152"/>
      <c r="B188" s="152"/>
      <c r="C188" s="152"/>
      <c r="D188" s="152"/>
      <c r="E188" s="153">
        <f>SUM(E2:E185)</f>
        <v>341.7000000000001</v>
      </c>
      <c r="F188" s="153">
        <f>SUM(F2:F185)</f>
        <v>211.29999999999993</v>
      </c>
      <c r="G188" s="153">
        <f>SUM(G2:G185)</f>
        <v>130.39999999999995</v>
      </c>
      <c r="H188" s="155">
        <f>F188/E188*100</f>
        <v>61.83786947614863</v>
      </c>
    </row>
    <row r="189" spans="4:6" ht="21" customHeight="1">
      <c r="D189" s="133"/>
      <c r="E189" s="149"/>
      <c r="F189" s="149"/>
    </row>
    <row r="190" spans="4:6" ht="21" customHeight="1">
      <c r="D190" s="133"/>
      <c r="E190" s="149"/>
      <c r="F190" s="149"/>
    </row>
    <row r="191" spans="4:6" ht="21" customHeight="1">
      <c r="D191" s="133"/>
      <c r="E191" s="149"/>
      <c r="F191" s="149"/>
    </row>
    <row r="192" spans="4:6" ht="21" customHeight="1">
      <c r="D192" s="133"/>
      <c r="E192" s="149"/>
      <c r="F192" s="149"/>
    </row>
    <row r="193" spans="4:6" ht="21" customHeight="1">
      <c r="D193" s="133"/>
      <c r="E193" s="149"/>
      <c r="F193" s="149"/>
    </row>
    <row r="194" spans="4:6" ht="21" customHeight="1">
      <c r="D194" s="133"/>
      <c r="E194" s="149"/>
      <c r="F194" s="149"/>
    </row>
    <row r="195" spans="5:6" ht="21" customHeight="1">
      <c r="E195" s="149"/>
      <c r="F195" s="149"/>
    </row>
    <row r="196" spans="5:6" ht="21" customHeight="1">
      <c r="E196" s="149"/>
      <c r="F196" s="149"/>
    </row>
    <row r="197" spans="5:6" ht="21" customHeight="1">
      <c r="E197" s="149"/>
      <c r="F197" s="149"/>
    </row>
    <row r="198" spans="5:6" ht="21" customHeight="1">
      <c r="E198" s="149"/>
      <c r="F198" s="149"/>
    </row>
    <row r="199" spans="5:6" ht="21" customHeight="1">
      <c r="E199" s="149"/>
      <c r="F199" s="149"/>
    </row>
    <row r="200" spans="5:6" ht="21" customHeight="1">
      <c r="E200" s="149"/>
      <c r="F200" s="149"/>
    </row>
    <row r="201" spans="5:6" ht="21" customHeight="1">
      <c r="E201" s="149"/>
      <c r="F201" s="149"/>
    </row>
    <row r="202" spans="5:6" ht="21" customHeight="1">
      <c r="E202" s="149"/>
      <c r="F202" s="149"/>
    </row>
    <row r="203" spans="5:6" ht="21" customHeight="1">
      <c r="E203" s="149"/>
      <c r="F203" s="149"/>
    </row>
    <row r="204" spans="5:6" ht="21" customHeight="1">
      <c r="E204" s="149"/>
      <c r="F204" s="149"/>
    </row>
    <row r="205" spans="5:6" ht="21" customHeight="1">
      <c r="E205" s="149"/>
      <c r="F205" s="149"/>
    </row>
    <row r="206" spans="5:6" ht="21" customHeight="1">
      <c r="E206" s="149"/>
      <c r="F206" s="149"/>
    </row>
    <row r="207" spans="5:6" ht="21" customHeight="1">
      <c r="E207" s="149"/>
      <c r="F207" s="149"/>
    </row>
    <row r="208" spans="5:6" ht="21" customHeight="1">
      <c r="E208" s="149"/>
      <c r="F208" s="149"/>
    </row>
    <row r="209" spans="5:6" ht="21" customHeight="1">
      <c r="E209" s="149"/>
      <c r="F209" s="149"/>
    </row>
    <row r="210" spans="5:6" ht="21" customHeight="1">
      <c r="E210" s="149"/>
      <c r="F210" s="149"/>
    </row>
    <row r="211" spans="5:6" ht="21" customHeight="1">
      <c r="E211" s="149"/>
      <c r="F211" s="149"/>
    </row>
    <row r="212" spans="5:6" ht="21" customHeight="1">
      <c r="E212" s="149"/>
      <c r="F212" s="149"/>
    </row>
    <row r="213" spans="5:6" ht="21" customHeight="1">
      <c r="E213" s="149"/>
      <c r="F213" s="149"/>
    </row>
    <row r="214" spans="5:6" ht="21" customHeight="1">
      <c r="E214" s="149"/>
      <c r="F214" s="149"/>
    </row>
    <row r="215" spans="5:6" ht="21" customHeight="1">
      <c r="E215" s="149"/>
      <c r="F215" s="149"/>
    </row>
    <row r="216" spans="5:6" ht="21" customHeight="1">
      <c r="E216" s="149"/>
      <c r="F216" s="149"/>
    </row>
    <row r="217" spans="5:6" ht="21" customHeight="1">
      <c r="E217" s="149"/>
      <c r="F217" s="149"/>
    </row>
    <row r="218" spans="5:6" ht="21" customHeight="1">
      <c r="E218" s="149"/>
      <c r="F218" s="149"/>
    </row>
    <row r="219" spans="5:6" ht="21" customHeight="1">
      <c r="E219" s="149"/>
      <c r="F219" s="149"/>
    </row>
    <row r="220" spans="5:6" ht="21" customHeight="1">
      <c r="E220" s="149"/>
      <c r="F220" s="149"/>
    </row>
    <row r="221" spans="5:6" ht="21" customHeight="1">
      <c r="E221" s="149"/>
      <c r="F221" s="149"/>
    </row>
    <row r="222" spans="5:6" ht="21" customHeight="1">
      <c r="E222" s="149"/>
      <c r="F222" s="149"/>
    </row>
    <row r="223" spans="5:6" ht="21" customHeight="1">
      <c r="E223" s="149"/>
      <c r="F223" s="149"/>
    </row>
    <row r="224" spans="5:6" ht="21" customHeight="1">
      <c r="E224" s="149"/>
      <c r="F224" s="149"/>
    </row>
    <row r="225" spans="5:6" ht="21" customHeight="1">
      <c r="E225" s="149"/>
      <c r="F225" s="149"/>
    </row>
    <row r="226" spans="5:6" ht="21" customHeight="1">
      <c r="E226" s="149"/>
      <c r="F226" s="149"/>
    </row>
    <row r="227" spans="5:6" ht="21" customHeight="1">
      <c r="E227" s="149"/>
      <c r="F227" s="149"/>
    </row>
    <row r="228" spans="5:6" ht="21" customHeight="1">
      <c r="E228" s="149"/>
      <c r="F228" s="149"/>
    </row>
    <row r="229" spans="5:6" ht="21" customHeight="1">
      <c r="E229" s="149"/>
      <c r="F229" s="149"/>
    </row>
    <row r="230" spans="5:6" ht="21" customHeight="1">
      <c r="E230" s="149"/>
      <c r="F230" s="149"/>
    </row>
    <row r="231" spans="5:6" ht="21" customHeight="1">
      <c r="E231" s="149"/>
      <c r="F231" s="149"/>
    </row>
    <row r="232" spans="5:6" ht="21" customHeight="1">
      <c r="E232" s="149"/>
      <c r="F232" s="149"/>
    </row>
    <row r="233" spans="5:6" ht="21" customHeight="1">
      <c r="E233" s="149"/>
      <c r="F233" s="149"/>
    </row>
    <row r="234" spans="5:6" ht="21" customHeight="1">
      <c r="E234" s="149"/>
      <c r="F234" s="149"/>
    </row>
    <row r="235" spans="5:6" ht="21" customHeight="1">
      <c r="E235" s="149"/>
      <c r="F235" s="149"/>
    </row>
    <row r="236" spans="5:6" ht="21" customHeight="1">
      <c r="E236" s="149"/>
      <c r="F236" s="149"/>
    </row>
    <row r="237" spans="5:6" ht="21" customHeight="1">
      <c r="E237" s="149"/>
      <c r="F237" s="149"/>
    </row>
    <row r="238" spans="5:6" ht="21" customHeight="1">
      <c r="E238" s="149"/>
      <c r="F238" s="149"/>
    </row>
    <row r="239" spans="5:6" ht="21" customHeight="1">
      <c r="E239" s="149"/>
      <c r="F239" s="149"/>
    </row>
    <row r="240" spans="5:6" ht="21" customHeight="1">
      <c r="E240" s="149"/>
      <c r="F240" s="149"/>
    </row>
    <row r="241" spans="5:6" ht="21" customHeight="1">
      <c r="E241" s="149"/>
      <c r="F241" s="149"/>
    </row>
    <row r="242" spans="5:6" ht="21" customHeight="1">
      <c r="E242" s="149"/>
      <c r="F242" s="149"/>
    </row>
    <row r="243" spans="5:6" ht="21" customHeight="1">
      <c r="E243" s="149"/>
      <c r="F243" s="149"/>
    </row>
    <row r="244" spans="5:6" ht="21" customHeight="1">
      <c r="E244" s="149"/>
      <c r="F244" s="149"/>
    </row>
    <row r="245" spans="5:6" ht="21" customHeight="1">
      <c r="E245" s="149"/>
      <c r="F245" s="149"/>
    </row>
    <row r="246" spans="5:6" ht="21" customHeight="1">
      <c r="E246" s="149"/>
      <c r="F246" s="149"/>
    </row>
    <row r="247" spans="5:6" ht="21" customHeight="1">
      <c r="E247" s="149"/>
      <c r="F247" s="149"/>
    </row>
    <row r="248" spans="5:6" ht="21" customHeight="1">
      <c r="E248" s="149"/>
      <c r="F248" s="149"/>
    </row>
    <row r="249" spans="5:6" ht="21" customHeight="1">
      <c r="E249" s="149"/>
      <c r="F249" s="149"/>
    </row>
    <row r="250" spans="5:6" ht="21" customHeight="1">
      <c r="E250" s="149"/>
      <c r="F250" s="149"/>
    </row>
    <row r="251" spans="5:6" ht="21" customHeight="1">
      <c r="E251" s="149"/>
      <c r="F251" s="149"/>
    </row>
    <row r="252" spans="5:6" ht="21" customHeight="1">
      <c r="E252" s="149"/>
      <c r="F252" s="149"/>
    </row>
    <row r="253" spans="5:6" ht="21" customHeight="1">
      <c r="E253" s="149"/>
      <c r="F253" s="149"/>
    </row>
    <row r="254" spans="5:6" ht="21" customHeight="1">
      <c r="E254" s="149"/>
      <c r="F254" s="149"/>
    </row>
    <row r="255" spans="5:6" ht="21" customHeight="1">
      <c r="E255" s="149"/>
      <c r="F255" s="149"/>
    </row>
    <row r="256" spans="5:6" ht="21" customHeight="1">
      <c r="E256" s="149"/>
      <c r="F256" s="149"/>
    </row>
    <row r="257" spans="5:6" ht="21" customHeight="1">
      <c r="E257" s="149"/>
      <c r="F257" s="149"/>
    </row>
    <row r="258" spans="5:6" ht="21" customHeight="1">
      <c r="E258" s="149"/>
      <c r="F258" s="149"/>
    </row>
    <row r="259" spans="5:6" ht="21" customHeight="1">
      <c r="E259" s="149"/>
      <c r="F259" s="149"/>
    </row>
    <row r="260" spans="5:6" ht="21" customHeight="1">
      <c r="E260" s="149"/>
      <c r="F260" s="149"/>
    </row>
    <row r="261" spans="5:6" ht="21" customHeight="1">
      <c r="E261" s="149"/>
      <c r="F261" s="149"/>
    </row>
    <row r="262" spans="5:6" ht="21" customHeight="1">
      <c r="E262" s="149"/>
      <c r="F262" s="149"/>
    </row>
    <row r="263" spans="5:6" ht="21" customHeight="1">
      <c r="E263" s="149"/>
      <c r="F263" s="149"/>
    </row>
    <row r="264" spans="5:6" ht="21" customHeight="1">
      <c r="E264" s="149"/>
      <c r="F264" s="149"/>
    </row>
    <row r="265" spans="5:6" ht="21" customHeight="1">
      <c r="E265" s="149"/>
      <c r="F265" s="149"/>
    </row>
    <row r="266" spans="5:6" ht="21" customHeight="1">
      <c r="E266" s="149"/>
      <c r="F266" s="149"/>
    </row>
    <row r="267" spans="5:6" ht="21" customHeight="1">
      <c r="E267" s="149"/>
      <c r="F267" s="149"/>
    </row>
    <row r="268" spans="5:6" ht="21" customHeight="1">
      <c r="E268" s="149"/>
      <c r="F268" s="149"/>
    </row>
    <row r="269" spans="5:6" ht="21" customHeight="1">
      <c r="E269" s="149"/>
      <c r="F269" s="149"/>
    </row>
    <row r="270" spans="5:6" ht="21" customHeight="1">
      <c r="E270" s="149"/>
      <c r="F270" s="149"/>
    </row>
    <row r="271" spans="5:6" ht="21" customHeight="1">
      <c r="E271" s="149"/>
      <c r="F271" s="149"/>
    </row>
    <row r="272" spans="5:6" ht="21" customHeight="1">
      <c r="E272" s="149"/>
      <c r="F272" s="149"/>
    </row>
    <row r="273" spans="5:6" ht="21" customHeight="1">
      <c r="E273" s="149"/>
      <c r="F273" s="149"/>
    </row>
    <row r="274" spans="5:6" ht="21" customHeight="1">
      <c r="E274" s="149"/>
      <c r="F274" s="149"/>
    </row>
    <row r="275" spans="5:6" ht="21" customHeight="1">
      <c r="E275" s="149"/>
      <c r="F275" s="149"/>
    </row>
    <row r="276" spans="5:6" ht="21" customHeight="1">
      <c r="E276" s="149"/>
      <c r="F276" s="149"/>
    </row>
    <row r="277" spans="5:6" ht="21" customHeight="1">
      <c r="E277" s="149"/>
      <c r="F277" s="149"/>
    </row>
    <row r="278" spans="5:6" ht="21" customHeight="1">
      <c r="E278" s="149"/>
      <c r="F278" s="149"/>
    </row>
    <row r="279" spans="5:6" ht="21" customHeight="1">
      <c r="E279" s="149"/>
      <c r="F279" s="149"/>
    </row>
    <row r="280" spans="5:6" ht="21" customHeight="1">
      <c r="E280" s="149"/>
      <c r="F280" s="149"/>
    </row>
    <row r="281" spans="5:6" ht="21" customHeight="1">
      <c r="E281" s="149"/>
      <c r="F281" s="149"/>
    </row>
    <row r="282" spans="5:6" ht="21" customHeight="1">
      <c r="E282" s="149"/>
      <c r="F282" s="149"/>
    </row>
    <row r="283" spans="5:6" ht="21" customHeight="1">
      <c r="E283" s="149"/>
      <c r="F283" s="149"/>
    </row>
    <row r="284" spans="5:6" ht="21" customHeight="1">
      <c r="E284" s="149"/>
      <c r="F284" s="149"/>
    </row>
    <row r="285" spans="5:6" ht="21" customHeight="1">
      <c r="E285" s="149"/>
      <c r="F285" s="149"/>
    </row>
    <row r="286" spans="5:6" ht="21" customHeight="1">
      <c r="E286" s="149"/>
      <c r="F286" s="149"/>
    </row>
    <row r="287" spans="5:6" ht="21" customHeight="1">
      <c r="E287" s="149"/>
      <c r="F287" s="149"/>
    </row>
    <row r="288" spans="5:6" ht="21" customHeight="1">
      <c r="E288" s="149"/>
      <c r="F288" s="149"/>
    </row>
    <row r="289" spans="5:6" ht="21" customHeight="1">
      <c r="E289" s="149"/>
      <c r="F289" s="149"/>
    </row>
    <row r="290" spans="5:6" ht="21" customHeight="1">
      <c r="E290" s="149"/>
      <c r="F290" s="149"/>
    </row>
    <row r="291" spans="5:6" ht="21" customHeight="1">
      <c r="E291" s="149"/>
      <c r="F291" s="149"/>
    </row>
    <row r="292" spans="5:6" ht="21" customHeight="1">
      <c r="E292" s="149"/>
      <c r="F292" s="149"/>
    </row>
    <row r="293" spans="5:6" ht="21" customHeight="1">
      <c r="E293" s="149"/>
      <c r="F293" s="149"/>
    </row>
    <row r="294" spans="5:6" ht="21" customHeight="1">
      <c r="E294" s="149"/>
      <c r="F294" s="149"/>
    </row>
    <row r="295" spans="5:6" ht="21" customHeight="1">
      <c r="E295" s="149"/>
      <c r="F295" s="149"/>
    </row>
    <row r="296" spans="5:6" ht="21" customHeight="1">
      <c r="E296" s="149"/>
      <c r="F296" s="149"/>
    </row>
    <row r="297" spans="5:6" ht="21" customHeight="1">
      <c r="E297" s="149"/>
      <c r="F297" s="149"/>
    </row>
    <row r="298" spans="5:6" ht="21" customHeight="1">
      <c r="E298" s="149"/>
      <c r="F298" s="149"/>
    </row>
    <row r="299" spans="5:6" ht="21" customHeight="1">
      <c r="E299" s="149"/>
      <c r="F299" s="149"/>
    </row>
    <row r="300" spans="5:6" ht="21" customHeight="1">
      <c r="E300" s="149"/>
      <c r="F300" s="149"/>
    </row>
    <row r="301" spans="5:6" ht="21" customHeight="1">
      <c r="E301" s="149"/>
      <c r="F301" s="149"/>
    </row>
    <row r="302" spans="5:6" ht="21" customHeight="1">
      <c r="E302" s="149"/>
      <c r="F302" s="149"/>
    </row>
    <row r="303" spans="5:6" ht="21" customHeight="1">
      <c r="E303" s="149"/>
      <c r="F303" s="149"/>
    </row>
    <row r="304" spans="5:6" ht="21" customHeight="1">
      <c r="E304" s="149"/>
      <c r="F304" s="149"/>
    </row>
    <row r="305" spans="5:6" ht="21" customHeight="1">
      <c r="E305" s="149"/>
      <c r="F305" s="149"/>
    </row>
    <row r="306" spans="5:6" ht="21" customHeight="1">
      <c r="E306" s="149"/>
      <c r="F306" s="149"/>
    </row>
    <row r="307" spans="5:6" ht="21" customHeight="1">
      <c r="E307" s="149"/>
      <c r="F307" s="149"/>
    </row>
    <row r="308" spans="5:6" ht="21" customHeight="1">
      <c r="E308" s="149"/>
      <c r="F308" s="149"/>
    </row>
    <row r="309" spans="5:6" ht="21" customHeight="1">
      <c r="E309" s="149"/>
      <c r="F309" s="149"/>
    </row>
    <row r="310" spans="5:6" ht="21" customHeight="1">
      <c r="E310" s="149"/>
      <c r="F310" s="149"/>
    </row>
    <row r="311" spans="5:6" ht="21" customHeight="1">
      <c r="E311" s="149"/>
      <c r="F311" s="149"/>
    </row>
    <row r="312" spans="5:6" ht="21" customHeight="1">
      <c r="E312" s="149"/>
      <c r="F312" s="149"/>
    </row>
    <row r="313" spans="5:6" ht="21" customHeight="1">
      <c r="E313" s="149"/>
      <c r="F313" s="149"/>
    </row>
    <row r="314" spans="5:6" ht="21" customHeight="1">
      <c r="E314" s="149"/>
      <c r="F314" s="149"/>
    </row>
    <row r="315" spans="5:6" ht="21" customHeight="1">
      <c r="E315" s="149"/>
      <c r="F315" s="149"/>
    </row>
    <row r="316" spans="5:6" ht="21" customHeight="1">
      <c r="E316" s="149"/>
      <c r="F316" s="149"/>
    </row>
    <row r="317" spans="5:6" ht="21" customHeight="1">
      <c r="E317" s="149"/>
      <c r="F317" s="149"/>
    </row>
    <row r="318" spans="5:6" ht="21" customHeight="1">
      <c r="E318" s="149"/>
      <c r="F318" s="149"/>
    </row>
    <row r="319" spans="5:6" ht="21" customHeight="1">
      <c r="E319" s="149"/>
      <c r="F319" s="149"/>
    </row>
    <row r="320" spans="5:6" ht="21" customHeight="1">
      <c r="E320" s="149"/>
      <c r="F320" s="149"/>
    </row>
    <row r="321" spans="5:6" ht="21" customHeight="1">
      <c r="E321" s="149"/>
      <c r="F321" s="149"/>
    </row>
    <row r="322" spans="5:6" ht="21" customHeight="1">
      <c r="E322" s="149"/>
      <c r="F322" s="149"/>
    </row>
    <row r="323" spans="5:6" ht="21" customHeight="1">
      <c r="E323" s="149"/>
      <c r="F323" s="149"/>
    </row>
    <row r="324" spans="5:6" ht="21" customHeight="1">
      <c r="E324" s="149"/>
      <c r="F324" s="149"/>
    </row>
    <row r="325" spans="5:6" ht="21" customHeight="1">
      <c r="E325" s="149"/>
      <c r="F325" s="149"/>
    </row>
    <row r="326" spans="5:6" ht="21" customHeight="1">
      <c r="E326" s="149"/>
      <c r="F326" s="149"/>
    </row>
    <row r="327" spans="5:6" ht="21" customHeight="1">
      <c r="E327" s="149"/>
      <c r="F327" s="149"/>
    </row>
    <row r="328" spans="5:6" ht="21" customHeight="1">
      <c r="E328" s="149"/>
      <c r="F328" s="149"/>
    </row>
    <row r="329" spans="5:6" ht="21" customHeight="1">
      <c r="E329" s="149"/>
      <c r="F329" s="149"/>
    </row>
    <row r="330" spans="5:6" ht="21" customHeight="1">
      <c r="E330" s="149"/>
      <c r="F330" s="149"/>
    </row>
    <row r="331" spans="5:6" ht="21" customHeight="1">
      <c r="E331" s="149"/>
      <c r="F331" s="149"/>
    </row>
    <row r="332" spans="5:6" ht="21" customHeight="1">
      <c r="E332" s="149"/>
      <c r="F332" s="149"/>
    </row>
    <row r="333" spans="5:6" ht="21" customHeight="1">
      <c r="E333" s="149"/>
      <c r="F333" s="149"/>
    </row>
    <row r="334" spans="5:6" ht="21" customHeight="1">
      <c r="E334" s="149"/>
      <c r="F334" s="149"/>
    </row>
    <row r="335" spans="5:6" ht="21" customHeight="1">
      <c r="E335" s="149"/>
      <c r="F335" s="149"/>
    </row>
    <row r="336" spans="5:6" ht="21" customHeight="1">
      <c r="E336" s="149"/>
      <c r="F336" s="149"/>
    </row>
    <row r="337" spans="5:6" ht="21" customHeight="1">
      <c r="E337" s="149"/>
      <c r="F337" s="149"/>
    </row>
    <row r="338" spans="5:6" ht="21" customHeight="1">
      <c r="E338" s="149"/>
      <c r="F338" s="149"/>
    </row>
    <row r="339" spans="5:6" ht="21" customHeight="1">
      <c r="E339" s="149"/>
      <c r="F339" s="149"/>
    </row>
    <row r="340" spans="5:6" ht="21" customHeight="1">
      <c r="E340" s="149"/>
      <c r="F340" s="149"/>
    </row>
    <row r="341" spans="5:6" ht="21" customHeight="1">
      <c r="E341" s="149"/>
      <c r="F341" s="149"/>
    </row>
    <row r="342" spans="5:6" ht="21" customHeight="1">
      <c r="E342" s="149"/>
      <c r="F342" s="149"/>
    </row>
    <row r="343" spans="5:6" ht="21" customHeight="1">
      <c r="E343" s="149"/>
      <c r="F343" s="149"/>
    </row>
    <row r="344" spans="5:6" ht="21" customHeight="1">
      <c r="E344" s="149"/>
      <c r="F344" s="149"/>
    </row>
    <row r="345" spans="5:6" ht="21" customHeight="1">
      <c r="E345" s="149"/>
      <c r="F345" s="149"/>
    </row>
    <row r="346" spans="5:6" ht="21" customHeight="1">
      <c r="E346" s="149"/>
      <c r="F346" s="149"/>
    </row>
    <row r="347" spans="5:6" ht="21" customHeight="1">
      <c r="E347" s="149"/>
      <c r="F347" s="149"/>
    </row>
    <row r="348" spans="5:6" ht="21" customHeight="1">
      <c r="E348" s="149"/>
      <c r="F348" s="149"/>
    </row>
    <row r="349" spans="5:6" ht="21" customHeight="1">
      <c r="E349" s="149"/>
      <c r="F349" s="149"/>
    </row>
    <row r="350" spans="5:6" ht="21" customHeight="1">
      <c r="E350" s="149"/>
      <c r="F350" s="149"/>
    </row>
    <row r="351" spans="5:6" ht="21" customHeight="1">
      <c r="E351" s="149"/>
      <c r="F351" s="149"/>
    </row>
    <row r="352" spans="5:6" ht="21" customHeight="1">
      <c r="E352" s="149"/>
      <c r="F352" s="149"/>
    </row>
    <row r="353" spans="5:6" ht="21" customHeight="1">
      <c r="E353" s="149"/>
      <c r="F353" s="149"/>
    </row>
    <row r="354" spans="5:6" ht="21" customHeight="1">
      <c r="E354" s="149"/>
      <c r="F354" s="149"/>
    </row>
    <row r="355" spans="5:6" ht="21" customHeight="1">
      <c r="E355" s="149"/>
      <c r="F355" s="149"/>
    </row>
    <row r="356" spans="5:6" ht="21" customHeight="1">
      <c r="E356" s="149"/>
      <c r="F356" s="149"/>
    </row>
    <row r="357" spans="5:6" ht="21" customHeight="1">
      <c r="E357" s="149"/>
      <c r="F357" s="149"/>
    </row>
    <row r="358" spans="5:6" ht="21" customHeight="1">
      <c r="E358" s="149"/>
      <c r="F358" s="149"/>
    </row>
    <row r="359" spans="5:6" ht="21" customHeight="1">
      <c r="E359" s="149"/>
      <c r="F359" s="149"/>
    </row>
    <row r="360" spans="5:6" ht="21" customHeight="1">
      <c r="E360" s="149"/>
      <c r="F360" s="149"/>
    </row>
    <row r="361" spans="5:6" ht="21" customHeight="1">
      <c r="E361" s="149"/>
      <c r="F361" s="149"/>
    </row>
    <row r="362" spans="5:6" ht="21" customHeight="1">
      <c r="E362" s="149"/>
      <c r="F362" s="149"/>
    </row>
    <row r="363" spans="5:6" ht="21" customHeight="1">
      <c r="E363" s="149"/>
      <c r="F363" s="149"/>
    </row>
    <row r="364" spans="5:6" ht="21" customHeight="1">
      <c r="E364" s="149"/>
      <c r="F364" s="149"/>
    </row>
    <row r="365" spans="5:6" ht="21" customHeight="1">
      <c r="E365" s="149"/>
      <c r="F365" s="149"/>
    </row>
    <row r="366" spans="5:6" ht="21" customHeight="1">
      <c r="E366" s="149"/>
      <c r="F366" s="149"/>
    </row>
    <row r="367" spans="5:6" ht="21" customHeight="1">
      <c r="E367" s="149"/>
      <c r="F367" s="149"/>
    </row>
    <row r="368" spans="5:6" ht="21" customHeight="1">
      <c r="E368" s="149"/>
      <c r="F368" s="149"/>
    </row>
    <row r="369" spans="5:6" ht="21" customHeight="1">
      <c r="E369" s="149"/>
      <c r="F369" s="149"/>
    </row>
    <row r="370" spans="5:6" ht="21" customHeight="1">
      <c r="E370" s="149"/>
      <c r="F370" s="149"/>
    </row>
    <row r="371" spans="5:6" ht="21" customHeight="1">
      <c r="E371" s="149"/>
      <c r="F371" s="149"/>
    </row>
    <row r="372" spans="5:6" ht="21" customHeight="1">
      <c r="E372" s="149"/>
      <c r="F372" s="149"/>
    </row>
    <row r="373" spans="5:6" ht="21" customHeight="1">
      <c r="E373" s="149"/>
      <c r="F373" s="149"/>
    </row>
    <row r="374" spans="5:6" ht="21" customHeight="1">
      <c r="E374" s="149"/>
      <c r="F374" s="149"/>
    </row>
    <row r="375" spans="5:6" ht="21" customHeight="1">
      <c r="E375" s="149"/>
      <c r="F375" s="149"/>
    </row>
    <row r="376" spans="5:6" ht="21" customHeight="1">
      <c r="E376" s="149"/>
      <c r="F376" s="149"/>
    </row>
    <row r="377" spans="5:6" ht="21" customHeight="1">
      <c r="E377" s="149"/>
      <c r="F377" s="149"/>
    </row>
    <row r="378" spans="5:6" ht="21" customHeight="1">
      <c r="E378" s="149"/>
      <c r="F378" s="149"/>
    </row>
    <row r="379" spans="5:6" ht="21" customHeight="1">
      <c r="E379" s="149"/>
      <c r="F379" s="149"/>
    </row>
    <row r="380" spans="5:6" ht="21" customHeight="1">
      <c r="E380" s="149"/>
      <c r="F380" s="149"/>
    </row>
    <row r="381" spans="5:6" ht="21" customHeight="1">
      <c r="E381" s="149"/>
      <c r="F381" s="149"/>
    </row>
    <row r="382" spans="5:6" ht="21" customHeight="1">
      <c r="E382" s="149"/>
      <c r="F382" s="149"/>
    </row>
    <row r="383" spans="5:6" ht="21" customHeight="1">
      <c r="E383" s="149"/>
      <c r="F383" s="149"/>
    </row>
    <row r="384" spans="5:6" ht="21" customHeight="1">
      <c r="E384" s="149"/>
      <c r="F384" s="149"/>
    </row>
    <row r="385" spans="5:6" ht="21" customHeight="1">
      <c r="E385" s="149"/>
      <c r="F385" s="149"/>
    </row>
    <row r="386" spans="5:6" ht="21" customHeight="1">
      <c r="E386" s="149"/>
      <c r="F386" s="149"/>
    </row>
    <row r="387" spans="5:6" ht="21" customHeight="1">
      <c r="E387" s="149"/>
      <c r="F387" s="149"/>
    </row>
    <row r="388" spans="5:6" ht="21" customHeight="1">
      <c r="E388" s="149"/>
      <c r="F388" s="149"/>
    </row>
    <row r="389" spans="5:6" ht="21" customHeight="1">
      <c r="E389" s="149"/>
      <c r="F389" s="149"/>
    </row>
    <row r="390" spans="5:6" ht="21" customHeight="1">
      <c r="E390" s="149"/>
      <c r="F390" s="149"/>
    </row>
    <row r="391" spans="5:6" ht="21" customHeight="1">
      <c r="E391" s="149"/>
      <c r="F391" s="149"/>
    </row>
    <row r="392" spans="5:6" ht="21" customHeight="1">
      <c r="E392" s="149"/>
      <c r="F392" s="149"/>
    </row>
    <row r="393" spans="5:6" ht="21" customHeight="1">
      <c r="E393" s="149"/>
      <c r="F393" s="149"/>
    </row>
    <row r="394" spans="5:6" ht="21" customHeight="1">
      <c r="E394" s="149"/>
      <c r="F394" s="149"/>
    </row>
    <row r="395" spans="5:6" ht="21" customHeight="1">
      <c r="E395" s="149"/>
      <c r="F395" s="149"/>
    </row>
    <row r="396" spans="5:6" ht="21" customHeight="1">
      <c r="E396" s="149"/>
      <c r="F396" s="149"/>
    </row>
    <row r="397" spans="5:6" ht="21" customHeight="1">
      <c r="E397" s="149"/>
      <c r="F397" s="149"/>
    </row>
    <row r="398" spans="5:6" ht="21" customHeight="1">
      <c r="E398" s="149"/>
      <c r="F398" s="149"/>
    </row>
    <row r="399" spans="5:6" ht="21" customHeight="1">
      <c r="E399" s="149"/>
      <c r="F399" s="149"/>
    </row>
    <row r="400" spans="5:6" ht="21" customHeight="1">
      <c r="E400" s="149"/>
      <c r="F400" s="149"/>
    </row>
    <row r="401" spans="5:6" ht="21" customHeight="1">
      <c r="E401" s="149"/>
      <c r="F401" s="149"/>
    </row>
    <row r="402" spans="5:6" ht="21" customHeight="1">
      <c r="E402" s="149"/>
      <c r="F402" s="149"/>
    </row>
    <row r="403" spans="5:6" ht="21" customHeight="1">
      <c r="E403" s="149"/>
      <c r="F403" s="149"/>
    </row>
    <row r="404" spans="5:6" ht="21" customHeight="1">
      <c r="E404" s="149"/>
      <c r="F404" s="149"/>
    </row>
    <row r="405" spans="5:6" ht="21" customHeight="1">
      <c r="E405" s="149"/>
      <c r="F405" s="149"/>
    </row>
    <row r="406" spans="5:6" ht="21" customHeight="1">
      <c r="E406" s="149"/>
      <c r="F406" s="149"/>
    </row>
    <row r="407" spans="5:6" ht="21" customHeight="1">
      <c r="E407" s="149"/>
      <c r="F407" s="149"/>
    </row>
    <row r="408" spans="5:6" ht="21" customHeight="1">
      <c r="E408" s="149"/>
      <c r="F408" s="149"/>
    </row>
    <row r="409" spans="5:6" ht="21" customHeight="1">
      <c r="E409" s="149"/>
      <c r="F409" s="149"/>
    </row>
    <row r="410" spans="5:6" ht="21" customHeight="1">
      <c r="E410" s="149"/>
      <c r="F410" s="149"/>
    </row>
    <row r="411" spans="5:6" ht="21" customHeight="1">
      <c r="E411" s="149"/>
      <c r="F411" s="149"/>
    </row>
    <row r="412" spans="5:6" ht="21" customHeight="1">
      <c r="E412" s="149"/>
      <c r="F412" s="149"/>
    </row>
    <row r="413" spans="5:6" ht="21" customHeight="1">
      <c r="E413" s="149"/>
      <c r="F413" s="149"/>
    </row>
    <row r="414" spans="5:6" ht="21" customHeight="1">
      <c r="E414" s="149"/>
      <c r="F414" s="149"/>
    </row>
    <row r="415" spans="5:6" ht="21" customHeight="1">
      <c r="E415" s="149"/>
      <c r="F415" s="149"/>
    </row>
    <row r="416" spans="5:6" ht="21" customHeight="1">
      <c r="E416" s="149"/>
      <c r="F416" s="149"/>
    </row>
    <row r="417" spans="5:6" ht="21" customHeight="1">
      <c r="E417" s="149"/>
      <c r="F417" s="149"/>
    </row>
    <row r="418" spans="5:6" ht="21" customHeight="1">
      <c r="E418" s="149"/>
      <c r="F418" s="149"/>
    </row>
    <row r="419" spans="5:6" ht="21" customHeight="1">
      <c r="E419" s="149"/>
      <c r="F419" s="149"/>
    </row>
    <row r="420" spans="5:6" ht="21" customHeight="1">
      <c r="E420" s="149"/>
      <c r="F420" s="149"/>
    </row>
    <row r="421" spans="5:6" ht="21" customHeight="1">
      <c r="E421" s="149"/>
      <c r="F421" s="149"/>
    </row>
    <row r="422" spans="5:6" ht="21" customHeight="1">
      <c r="E422" s="149"/>
      <c r="F422" s="149"/>
    </row>
    <row r="423" spans="5:6" ht="21" customHeight="1">
      <c r="E423" s="149"/>
      <c r="F423" s="149"/>
    </row>
    <row r="424" spans="5:6" ht="21" customHeight="1">
      <c r="E424" s="149"/>
      <c r="F424" s="149"/>
    </row>
    <row r="425" spans="5:6" ht="21" customHeight="1">
      <c r="E425" s="149"/>
      <c r="F425" s="149"/>
    </row>
    <row r="426" spans="5:6" ht="21" customHeight="1">
      <c r="E426" s="149"/>
      <c r="F426" s="149"/>
    </row>
    <row r="427" spans="5:6" ht="21" customHeight="1">
      <c r="E427" s="149"/>
      <c r="F427" s="149"/>
    </row>
    <row r="428" spans="5:6" ht="21" customHeight="1">
      <c r="E428" s="149"/>
      <c r="F428" s="149"/>
    </row>
    <row r="429" spans="5:6" ht="21" customHeight="1">
      <c r="E429" s="149"/>
      <c r="F429" s="149"/>
    </row>
    <row r="430" spans="5:6" ht="21" customHeight="1">
      <c r="E430" s="149"/>
      <c r="F430" s="149"/>
    </row>
    <row r="431" spans="5:6" ht="21" customHeight="1">
      <c r="E431" s="149"/>
      <c r="F431" s="149"/>
    </row>
    <row r="432" spans="5:6" ht="21" customHeight="1">
      <c r="E432" s="149"/>
      <c r="F432" s="149"/>
    </row>
    <row r="433" spans="5:6" ht="21" customHeight="1">
      <c r="E433" s="149"/>
      <c r="F433" s="149"/>
    </row>
    <row r="434" spans="5:6" ht="21" customHeight="1">
      <c r="E434" s="149"/>
      <c r="F434" s="149"/>
    </row>
    <row r="435" spans="5:6" ht="21" customHeight="1">
      <c r="E435" s="149"/>
      <c r="F435" s="149"/>
    </row>
    <row r="436" spans="5:6" ht="21" customHeight="1">
      <c r="E436" s="149"/>
      <c r="F436" s="149"/>
    </row>
    <row r="437" spans="5:6" ht="21" customHeight="1">
      <c r="E437" s="149"/>
      <c r="F437" s="149"/>
    </row>
    <row r="438" spans="5:6" ht="21" customHeight="1">
      <c r="E438" s="149"/>
      <c r="F438" s="149"/>
    </row>
    <row r="439" spans="5:6" ht="21" customHeight="1">
      <c r="E439" s="149"/>
      <c r="F439" s="149"/>
    </row>
    <row r="440" spans="5:6" ht="21" customHeight="1">
      <c r="E440" s="149"/>
      <c r="F440" s="149"/>
    </row>
    <row r="441" spans="5:6" ht="21" customHeight="1">
      <c r="E441" s="149"/>
      <c r="F441" s="149"/>
    </row>
    <row r="442" spans="5:6" ht="21" customHeight="1">
      <c r="E442" s="149"/>
      <c r="F442" s="149"/>
    </row>
    <row r="443" spans="5:6" ht="21" customHeight="1">
      <c r="E443" s="149"/>
      <c r="F443" s="149"/>
    </row>
    <row r="444" spans="5:6" ht="21" customHeight="1">
      <c r="E444" s="149"/>
      <c r="F444" s="149"/>
    </row>
    <row r="445" spans="5:6" ht="21" customHeight="1">
      <c r="E445" s="149"/>
      <c r="F445" s="149"/>
    </row>
    <row r="446" spans="5:6" ht="21" customHeight="1">
      <c r="E446" s="149"/>
      <c r="F446" s="149"/>
    </row>
    <row r="447" spans="5:6" ht="21" customHeight="1">
      <c r="E447" s="149"/>
      <c r="F447" s="149"/>
    </row>
    <row r="448" spans="5:6" ht="21" customHeight="1">
      <c r="E448" s="149"/>
      <c r="F448" s="149"/>
    </row>
    <row r="449" spans="5:6" ht="21" customHeight="1">
      <c r="E449" s="149"/>
      <c r="F449" s="149"/>
    </row>
    <row r="450" spans="5:6" ht="21" customHeight="1">
      <c r="E450" s="149"/>
      <c r="F450" s="149"/>
    </row>
    <row r="451" spans="5:6" ht="21" customHeight="1">
      <c r="E451" s="149"/>
      <c r="F451" s="149"/>
    </row>
    <row r="452" spans="5:6" ht="21" customHeight="1">
      <c r="E452" s="149"/>
      <c r="F452" s="149"/>
    </row>
    <row r="453" spans="5:6" ht="21" customHeight="1">
      <c r="E453" s="149"/>
      <c r="F453" s="149"/>
    </row>
    <row r="454" spans="5:6" ht="21" customHeight="1">
      <c r="E454" s="149"/>
      <c r="F454" s="149"/>
    </row>
    <row r="455" spans="5:6" ht="21" customHeight="1">
      <c r="E455" s="149"/>
      <c r="F455" s="149"/>
    </row>
    <row r="456" spans="5:6" ht="21" customHeight="1">
      <c r="E456" s="149"/>
      <c r="F456" s="149"/>
    </row>
    <row r="457" spans="5:6" ht="21" customHeight="1">
      <c r="E457" s="149"/>
      <c r="F457" s="149"/>
    </row>
    <row r="458" spans="5:6" ht="21" customHeight="1">
      <c r="E458" s="149"/>
      <c r="F458" s="149"/>
    </row>
    <row r="459" spans="5:6" ht="21" customHeight="1">
      <c r="E459" s="149"/>
      <c r="F459" s="149"/>
    </row>
    <row r="460" spans="5:6" ht="21" customHeight="1">
      <c r="E460" s="149"/>
      <c r="F460" s="149"/>
    </row>
    <row r="461" spans="5:6" ht="21" customHeight="1">
      <c r="E461" s="149"/>
      <c r="F461" s="149"/>
    </row>
    <row r="462" spans="5:6" ht="21" customHeight="1">
      <c r="E462" s="149"/>
      <c r="F462" s="149"/>
    </row>
    <row r="463" spans="5:6" ht="21" customHeight="1">
      <c r="E463" s="149"/>
      <c r="F463" s="149"/>
    </row>
    <row r="464" spans="5:6" ht="21" customHeight="1">
      <c r="E464" s="149"/>
      <c r="F464" s="149"/>
    </row>
    <row r="465" spans="5:6" ht="21" customHeight="1">
      <c r="E465" s="149"/>
      <c r="F465" s="149"/>
    </row>
    <row r="466" spans="5:6" ht="21" customHeight="1">
      <c r="E466" s="149"/>
      <c r="F466" s="149"/>
    </row>
    <row r="467" spans="5:6" ht="21" customHeight="1">
      <c r="E467" s="149"/>
      <c r="F467" s="149"/>
    </row>
    <row r="468" spans="5:6" ht="21" customHeight="1">
      <c r="E468" s="149"/>
      <c r="F468" s="149"/>
    </row>
    <row r="469" spans="5:6" ht="21" customHeight="1">
      <c r="E469" s="149"/>
      <c r="F469" s="149"/>
    </row>
    <row r="470" spans="5:6" ht="21" customHeight="1">
      <c r="E470" s="149"/>
      <c r="F470" s="149"/>
    </row>
    <row r="471" spans="5:6" ht="21" customHeight="1">
      <c r="E471" s="149"/>
      <c r="F471" s="149"/>
    </row>
    <row r="472" spans="5:6" ht="21" customHeight="1">
      <c r="E472" s="149"/>
      <c r="F472" s="149"/>
    </row>
    <row r="473" spans="5:6" ht="21" customHeight="1">
      <c r="E473" s="149"/>
      <c r="F473" s="149"/>
    </row>
    <row r="474" spans="5:6" ht="21" customHeight="1">
      <c r="E474" s="149"/>
      <c r="F474" s="149"/>
    </row>
    <row r="475" spans="5:6" ht="21" customHeight="1">
      <c r="E475" s="149"/>
      <c r="F475" s="149"/>
    </row>
    <row r="476" spans="5:6" ht="21" customHeight="1">
      <c r="E476" s="149"/>
      <c r="F476" s="149"/>
    </row>
    <row r="477" spans="5:6" ht="21" customHeight="1">
      <c r="E477" s="149"/>
      <c r="F477" s="149"/>
    </row>
    <row r="478" spans="5:6" ht="21" customHeight="1">
      <c r="E478" s="149"/>
      <c r="F478" s="149"/>
    </row>
    <row r="479" spans="5:6" ht="21" customHeight="1">
      <c r="E479" s="149"/>
      <c r="F479" s="149"/>
    </row>
    <row r="480" spans="5:6" ht="21" customHeight="1">
      <c r="E480" s="149"/>
      <c r="F480" s="149"/>
    </row>
    <row r="481" spans="5:6" ht="21" customHeight="1">
      <c r="E481" s="149"/>
      <c r="F481" s="149"/>
    </row>
    <row r="482" spans="5:6" ht="21" customHeight="1">
      <c r="E482" s="149"/>
      <c r="F482" s="149"/>
    </row>
    <row r="483" spans="5:6" ht="21" customHeight="1">
      <c r="E483" s="149"/>
      <c r="F483" s="149"/>
    </row>
    <row r="484" spans="5:6" ht="21" customHeight="1">
      <c r="E484" s="149"/>
      <c r="F484" s="149"/>
    </row>
    <row r="485" spans="5:6" ht="21" customHeight="1">
      <c r="E485" s="149"/>
      <c r="F485" s="149"/>
    </row>
    <row r="486" spans="5:6" ht="21" customHeight="1">
      <c r="E486" s="149"/>
      <c r="F486" s="149"/>
    </row>
    <row r="487" spans="5:6" ht="21" customHeight="1">
      <c r="E487" s="149"/>
      <c r="F487" s="149"/>
    </row>
    <row r="488" spans="5:6" ht="21" customHeight="1">
      <c r="E488" s="149"/>
      <c r="F488" s="149"/>
    </row>
    <row r="489" spans="5:6" ht="21" customHeight="1">
      <c r="E489" s="149"/>
      <c r="F489" s="149"/>
    </row>
    <row r="490" spans="5:6" ht="21" customHeight="1">
      <c r="E490" s="149"/>
      <c r="F490" s="149"/>
    </row>
    <row r="491" spans="5:6" ht="21" customHeight="1">
      <c r="E491" s="149"/>
      <c r="F491" s="149"/>
    </row>
    <row r="492" spans="5:6" ht="21" customHeight="1">
      <c r="E492" s="149"/>
      <c r="F492" s="149"/>
    </row>
    <row r="493" spans="5:6" ht="21" customHeight="1">
      <c r="E493" s="149"/>
      <c r="F493" s="149"/>
    </row>
    <row r="494" spans="5:6" ht="21" customHeight="1">
      <c r="E494" s="149"/>
      <c r="F494" s="149"/>
    </row>
    <row r="495" spans="5:6" ht="21" customHeight="1">
      <c r="E495" s="149"/>
      <c r="F495" s="149"/>
    </row>
    <row r="496" spans="5:6" ht="21" customHeight="1">
      <c r="E496" s="149"/>
      <c r="F496" s="149"/>
    </row>
    <row r="497" spans="5:6" ht="21" customHeight="1">
      <c r="E497" s="149"/>
      <c r="F497" s="149"/>
    </row>
    <row r="498" spans="5:6" ht="21" customHeight="1">
      <c r="E498" s="149"/>
      <c r="F498" s="149"/>
    </row>
    <row r="499" spans="5:6" ht="21" customHeight="1">
      <c r="E499" s="149"/>
      <c r="F499" s="149"/>
    </row>
    <row r="500" spans="5:6" ht="21" customHeight="1">
      <c r="E500" s="149"/>
      <c r="F500" s="149"/>
    </row>
    <row r="501" spans="5:6" ht="21" customHeight="1">
      <c r="E501" s="149"/>
      <c r="F501" s="149"/>
    </row>
    <row r="502" spans="5:6" ht="21" customHeight="1">
      <c r="E502" s="149"/>
      <c r="F502" s="149"/>
    </row>
    <row r="503" spans="5:6" ht="21" customHeight="1">
      <c r="E503" s="149"/>
      <c r="F503" s="149"/>
    </row>
    <row r="504" spans="5:6" ht="21" customHeight="1">
      <c r="E504" s="149"/>
      <c r="F504" s="149"/>
    </row>
    <row r="505" spans="5:6" ht="21" customHeight="1">
      <c r="E505" s="149"/>
      <c r="F505" s="149"/>
    </row>
    <row r="506" spans="5:6" ht="21" customHeight="1">
      <c r="E506" s="149"/>
      <c r="F506" s="149"/>
    </row>
    <row r="507" spans="5:6" ht="21" customHeight="1">
      <c r="E507" s="149"/>
      <c r="F507" s="149"/>
    </row>
    <row r="508" spans="5:6" ht="21" customHeight="1">
      <c r="E508" s="149"/>
      <c r="F508" s="149"/>
    </row>
    <row r="509" spans="5:6" ht="21" customHeight="1">
      <c r="E509" s="149"/>
      <c r="F509" s="149"/>
    </row>
    <row r="510" spans="5:6" ht="21" customHeight="1">
      <c r="E510" s="149"/>
      <c r="F510" s="149"/>
    </row>
    <row r="511" spans="5:6" ht="21" customHeight="1">
      <c r="E511" s="149"/>
      <c r="F511" s="149"/>
    </row>
    <row r="512" spans="5:6" ht="21" customHeight="1">
      <c r="E512" s="149"/>
      <c r="F512" s="149"/>
    </row>
    <row r="513" spans="5:6" ht="21" customHeight="1">
      <c r="E513" s="149"/>
      <c r="F513" s="149"/>
    </row>
    <row r="514" spans="5:6" ht="21" customHeight="1">
      <c r="E514" s="149"/>
      <c r="F514" s="149"/>
    </row>
    <row r="515" spans="5:6" ht="21" customHeight="1">
      <c r="E515" s="149"/>
      <c r="F515" s="149"/>
    </row>
    <row r="516" spans="5:6" ht="21" customHeight="1">
      <c r="E516" s="149"/>
      <c r="F516" s="149"/>
    </row>
    <row r="517" spans="5:6" ht="21" customHeight="1">
      <c r="E517" s="149"/>
      <c r="F517" s="149"/>
    </row>
    <row r="518" spans="5:6" ht="21" customHeight="1">
      <c r="E518" s="149"/>
      <c r="F518" s="149"/>
    </row>
    <row r="519" spans="5:6" ht="21" customHeight="1">
      <c r="E519" s="149"/>
      <c r="F519" s="149"/>
    </row>
    <row r="520" spans="5:6" ht="21" customHeight="1">
      <c r="E520" s="149"/>
      <c r="F520" s="149"/>
    </row>
    <row r="521" spans="5:6" ht="21" customHeight="1">
      <c r="E521" s="149"/>
      <c r="F521" s="149"/>
    </row>
    <row r="522" spans="5:6" ht="21" customHeight="1">
      <c r="E522" s="149"/>
      <c r="F522" s="149"/>
    </row>
    <row r="523" spans="5:6" ht="21" customHeight="1">
      <c r="E523" s="149"/>
      <c r="F523" s="149"/>
    </row>
    <row r="524" spans="5:6" ht="21" customHeight="1">
      <c r="E524" s="149"/>
      <c r="F524" s="149"/>
    </row>
    <row r="525" spans="5:6" ht="21" customHeight="1">
      <c r="E525" s="149"/>
      <c r="F525" s="149"/>
    </row>
    <row r="526" spans="5:6" ht="21" customHeight="1">
      <c r="E526" s="149"/>
      <c r="F526" s="149"/>
    </row>
    <row r="527" spans="5:6" ht="21" customHeight="1">
      <c r="E527" s="149"/>
      <c r="F527" s="149"/>
    </row>
    <row r="528" spans="5:6" ht="21" customHeight="1">
      <c r="E528" s="149"/>
      <c r="F528" s="149"/>
    </row>
    <row r="529" spans="5:6" ht="21" customHeight="1">
      <c r="E529" s="149"/>
      <c r="F529" s="149"/>
    </row>
    <row r="530" spans="5:6" ht="21" customHeight="1">
      <c r="E530" s="149"/>
      <c r="F530" s="149"/>
    </row>
    <row r="531" spans="5:6" ht="21" customHeight="1">
      <c r="E531" s="149"/>
      <c r="F531" s="149"/>
    </row>
    <row r="532" spans="5:6" ht="21" customHeight="1">
      <c r="E532" s="149"/>
      <c r="F532" s="149"/>
    </row>
    <row r="533" spans="5:6" ht="21" customHeight="1">
      <c r="E533" s="149"/>
      <c r="F533" s="149"/>
    </row>
    <row r="534" spans="5:6" ht="21" customHeight="1">
      <c r="E534" s="149"/>
      <c r="F534" s="149"/>
    </row>
    <row r="535" spans="5:6" ht="21" customHeight="1">
      <c r="E535" s="149"/>
      <c r="F535" s="149"/>
    </row>
    <row r="536" spans="5:6" ht="21" customHeight="1">
      <c r="E536" s="149"/>
      <c r="F536" s="149"/>
    </row>
    <row r="537" spans="5:6" ht="21" customHeight="1">
      <c r="E537" s="149"/>
      <c r="F537" s="149"/>
    </row>
    <row r="538" spans="5:6" ht="21" customHeight="1">
      <c r="E538" s="149"/>
      <c r="F538" s="149"/>
    </row>
    <row r="539" spans="5:6" ht="21" customHeight="1">
      <c r="E539" s="149"/>
      <c r="F539" s="149"/>
    </row>
    <row r="540" spans="5:6" ht="21" customHeight="1">
      <c r="E540" s="149"/>
      <c r="F540" s="149"/>
    </row>
    <row r="541" spans="5:6" ht="21" customHeight="1">
      <c r="E541" s="149"/>
      <c r="F541" s="149"/>
    </row>
    <row r="542" spans="5:6" ht="21" customHeight="1">
      <c r="E542" s="149"/>
      <c r="F542" s="149"/>
    </row>
    <row r="543" spans="5:6" ht="21" customHeight="1">
      <c r="E543" s="149"/>
      <c r="F543" s="149"/>
    </row>
    <row r="544" spans="5:6" ht="21" customHeight="1">
      <c r="E544" s="149"/>
      <c r="F544" s="149"/>
    </row>
    <row r="545" spans="5:6" ht="21" customHeight="1">
      <c r="E545" s="149"/>
      <c r="F545" s="149"/>
    </row>
    <row r="546" spans="5:6" ht="21" customHeight="1">
      <c r="E546" s="149"/>
      <c r="F546" s="149"/>
    </row>
    <row r="547" spans="5:6" ht="21" customHeight="1">
      <c r="E547" s="149"/>
      <c r="F547" s="149"/>
    </row>
    <row r="548" spans="5:6" ht="21" customHeight="1">
      <c r="E548" s="149"/>
      <c r="F548" s="149"/>
    </row>
    <row r="549" spans="5:6" ht="21" customHeight="1">
      <c r="E549" s="149"/>
      <c r="F549" s="149"/>
    </row>
    <row r="550" spans="5:6" ht="21" customHeight="1">
      <c r="E550" s="149"/>
      <c r="F550" s="149"/>
    </row>
    <row r="551" spans="5:6" ht="21" customHeight="1">
      <c r="E551" s="149"/>
      <c r="F551" s="149"/>
    </row>
    <row r="552" spans="5:6" ht="21" customHeight="1">
      <c r="E552" s="149"/>
      <c r="F552" s="149"/>
    </row>
    <row r="553" spans="5:6" ht="21" customHeight="1">
      <c r="E553" s="149"/>
      <c r="F553" s="149"/>
    </row>
    <row r="554" spans="5:6" ht="21" customHeight="1">
      <c r="E554" s="149"/>
      <c r="F554" s="149"/>
    </row>
    <row r="555" spans="5:6" ht="21" customHeight="1">
      <c r="E555" s="149"/>
      <c r="F555" s="149"/>
    </row>
    <row r="556" spans="5:6" ht="21" customHeight="1">
      <c r="E556" s="149"/>
      <c r="F556" s="149"/>
    </row>
    <row r="557" spans="5:6" ht="21" customHeight="1">
      <c r="E557" s="149"/>
      <c r="F557" s="149"/>
    </row>
    <row r="558" spans="5:6" ht="21" customHeight="1">
      <c r="E558" s="149"/>
      <c r="F558" s="149"/>
    </row>
    <row r="559" spans="5:6" ht="21" customHeight="1">
      <c r="E559" s="149"/>
      <c r="F559" s="149"/>
    </row>
    <row r="560" spans="5:6" ht="21" customHeight="1">
      <c r="E560" s="149"/>
      <c r="F560" s="149"/>
    </row>
    <row r="561" spans="5:6" ht="21" customHeight="1">
      <c r="E561" s="149"/>
      <c r="F561" s="149"/>
    </row>
    <row r="562" spans="5:6" ht="21" customHeight="1">
      <c r="E562" s="149"/>
      <c r="F562" s="149"/>
    </row>
    <row r="563" spans="5:6" ht="21" customHeight="1">
      <c r="E563" s="149"/>
      <c r="F563" s="149"/>
    </row>
    <row r="564" spans="5:6" ht="21" customHeight="1">
      <c r="E564" s="149"/>
      <c r="F564" s="149"/>
    </row>
    <row r="565" spans="5:6" ht="21" customHeight="1">
      <c r="E565" s="149"/>
      <c r="F565" s="149"/>
    </row>
    <row r="566" spans="5:6" ht="21" customHeight="1">
      <c r="E566" s="149"/>
      <c r="F566" s="149"/>
    </row>
    <row r="567" spans="5:6" ht="21" customHeight="1">
      <c r="E567" s="149"/>
      <c r="F567" s="149"/>
    </row>
    <row r="568" spans="5:6" ht="21" customHeight="1">
      <c r="E568" s="149"/>
      <c r="F568" s="149"/>
    </row>
    <row r="569" spans="5:6" ht="21" customHeight="1">
      <c r="E569" s="149"/>
      <c r="F569" s="149"/>
    </row>
    <row r="570" spans="5:6" ht="21" customHeight="1">
      <c r="E570" s="149"/>
      <c r="F570" s="149"/>
    </row>
    <row r="571" spans="5:6" ht="21" customHeight="1">
      <c r="E571" s="149"/>
      <c r="F571" s="149"/>
    </row>
    <row r="572" spans="5:6" ht="21" customHeight="1">
      <c r="E572" s="149"/>
      <c r="F572" s="149"/>
    </row>
    <row r="573" spans="5:6" ht="21" customHeight="1">
      <c r="E573" s="149"/>
      <c r="F573" s="149"/>
    </row>
    <row r="574" spans="5:6" ht="21" customHeight="1">
      <c r="E574" s="149"/>
      <c r="F574" s="149"/>
    </row>
    <row r="575" spans="5:6" ht="21" customHeight="1">
      <c r="E575" s="149"/>
      <c r="F575" s="149"/>
    </row>
    <row r="576" spans="5:6" ht="21" customHeight="1">
      <c r="E576" s="149"/>
      <c r="F576" s="149"/>
    </row>
    <row r="577" spans="5:6" ht="21" customHeight="1">
      <c r="E577" s="149"/>
      <c r="F577" s="149"/>
    </row>
    <row r="578" spans="5:6" ht="21" customHeight="1">
      <c r="E578" s="149"/>
      <c r="F578" s="149"/>
    </row>
    <row r="579" spans="5:6" ht="21" customHeight="1">
      <c r="E579" s="149"/>
      <c r="F579" s="149"/>
    </row>
    <row r="580" spans="5:6" ht="21" customHeight="1">
      <c r="E580" s="149"/>
      <c r="F580" s="149"/>
    </row>
    <row r="581" spans="5:6" ht="21" customHeight="1">
      <c r="E581" s="149"/>
      <c r="F581" s="149"/>
    </row>
    <row r="582" spans="5:6" ht="21" customHeight="1">
      <c r="E582" s="149"/>
      <c r="F582" s="149"/>
    </row>
    <row r="583" spans="5:6" ht="21" customHeight="1">
      <c r="E583" s="149"/>
      <c r="F583" s="149"/>
    </row>
    <row r="584" spans="5:6" ht="21" customHeight="1">
      <c r="E584" s="149"/>
      <c r="F584" s="149"/>
    </row>
    <row r="585" spans="5:6" ht="21" customHeight="1">
      <c r="E585" s="149"/>
      <c r="F585" s="149"/>
    </row>
    <row r="586" spans="5:6" ht="21" customHeight="1">
      <c r="E586" s="149"/>
      <c r="F586" s="149"/>
    </row>
    <row r="587" spans="5:6" ht="21" customHeight="1">
      <c r="E587" s="149"/>
      <c r="F587" s="149"/>
    </row>
    <row r="588" spans="5:6" ht="21" customHeight="1">
      <c r="E588" s="149"/>
      <c r="F588" s="149"/>
    </row>
    <row r="589" spans="5:6" ht="21" customHeight="1">
      <c r="E589" s="149"/>
      <c r="F589" s="149"/>
    </row>
    <row r="590" spans="5:6" ht="21" customHeight="1">
      <c r="E590" s="149"/>
      <c r="F590" s="149"/>
    </row>
    <row r="591" spans="5:6" ht="21" customHeight="1">
      <c r="E591" s="149"/>
      <c r="F591" s="149"/>
    </row>
    <row r="592" spans="5:6" ht="21" customHeight="1">
      <c r="E592" s="149"/>
      <c r="F592" s="149"/>
    </row>
    <row r="593" spans="5:6" ht="21" customHeight="1">
      <c r="E593" s="149"/>
      <c r="F593" s="149"/>
    </row>
    <row r="594" spans="5:6" ht="21" customHeight="1">
      <c r="E594" s="149"/>
      <c r="F594" s="149"/>
    </row>
    <row r="595" spans="5:6" ht="21" customHeight="1">
      <c r="E595" s="149"/>
      <c r="F595" s="149"/>
    </row>
    <row r="596" spans="5:6" ht="21" customHeight="1">
      <c r="E596" s="149"/>
      <c r="F596" s="149"/>
    </row>
    <row r="597" spans="5:6" ht="21" customHeight="1">
      <c r="E597" s="149"/>
      <c r="F597" s="149"/>
    </row>
    <row r="598" spans="5:6" ht="21" customHeight="1">
      <c r="E598" s="149"/>
      <c r="F598" s="149"/>
    </row>
    <row r="599" spans="5:6" ht="21" customHeight="1">
      <c r="E599" s="149"/>
      <c r="F599" s="149"/>
    </row>
    <row r="600" spans="5:6" ht="21" customHeight="1">
      <c r="E600" s="149"/>
      <c r="F600" s="149"/>
    </row>
    <row r="601" spans="5:6" ht="21" customHeight="1">
      <c r="E601" s="149"/>
      <c r="F601" s="149"/>
    </row>
    <row r="602" spans="5:6" ht="21" customHeight="1">
      <c r="E602" s="149"/>
      <c r="F602" s="149"/>
    </row>
    <row r="603" spans="5:6" ht="21" customHeight="1">
      <c r="E603" s="149"/>
      <c r="F603" s="149"/>
    </row>
    <row r="604" spans="5:6" ht="21" customHeight="1">
      <c r="E604" s="149"/>
      <c r="F604" s="149"/>
    </row>
    <row r="605" spans="5:6" ht="21" customHeight="1">
      <c r="E605" s="149"/>
      <c r="F605" s="149"/>
    </row>
    <row r="606" spans="5:6" ht="21" customHeight="1">
      <c r="E606" s="149"/>
      <c r="F606" s="149"/>
    </row>
    <row r="607" spans="5:6" ht="21" customHeight="1">
      <c r="E607" s="149"/>
      <c r="F607" s="149"/>
    </row>
    <row r="608" spans="5:6" ht="21" customHeight="1">
      <c r="E608" s="149"/>
      <c r="F608" s="149"/>
    </row>
    <row r="609" spans="5:6" ht="21" customHeight="1">
      <c r="E609" s="149"/>
      <c r="F609" s="149"/>
    </row>
    <row r="610" spans="5:6" ht="21" customHeight="1">
      <c r="E610" s="149"/>
      <c r="F610" s="149"/>
    </row>
    <row r="611" spans="5:6" ht="21" customHeight="1">
      <c r="E611" s="149"/>
      <c r="F611" s="149"/>
    </row>
    <row r="612" spans="5:6" ht="21" customHeight="1">
      <c r="E612" s="149"/>
      <c r="F612" s="149"/>
    </row>
    <row r="613" spans="5:6" ht="21" customHeight="1">
      <c r="E613" s="149"/>
      <c r="F613" s="149"/>
    </row>
    <row r="614" spans="5:6" ht="21" customHeight="1">
      <c r="E614" s="149"/>
      <c r="F614" s="149"/>
    </row>
    <row r="615" spans="5:6" ht="21" customHeight="1">
      <c r="E615" s="149"/>
      <c r="F615" s="149"/>
    </row>
    <row r="616" spans="5:6" ht="21" customHeight="1">
      <c r="E616" s="149"/>
      <c r="F616" s="149"/>
    </row>
    <row r="617" spans="5:6" ht="21" customHeight="1">
      <c r="E617" s="149"/>
      <c r="F617" s="149"/>
    </row>
    <row r="618" spans="5:6" ht="21" customHeight="1">
      <c r="E618" s="149"/>
      <c r="F618" s="149"/>
    </row>
    <row r="619" spans="5:6" ht="21" customHeight="1">
      <c r="E619" s="149"/>
      <c r="F619" s="149"/>
    </row>
    <row r="620" spans="5:6" ht="21" customHeight="1">
      <c r="E620" s="149"/>
      <c r="F620" s="149"/>
    </row>
    <row r="621" spans="5:6" ht="21" customHeight="1">
      <c r="E621" s="149"/>
      <c r="F621" s="149"/>
    </row>
    <row r="622" spans="5:6" ht="21" customHeight="1">
      <c r="E622" s="149"/>
      <c r="F622" s="149"/>
    </row>
    <row r="623" spans="5:6" ht="21" customHeight="1">
      <c r="E623" s="149"/>
      <c r="F623" s="149"/>
    </row>
    <row r="624" spans="5:6" ht="21" customHeight="1">
      <c r="E624" s="149"/>
      <c r="F624" s="149"/>
    </row>
    <row r="625" spans="5:6" ht="21" customHeight="1">
      <c r="E625" s="149"/>
      <c r="F625" s="149"/>
    </row>
    <row r="626" spans="5:6" ht="21" customHeight="1">
      <c r="E626" s="149"/>
      <c r="F626" s="149"/>
    </row>
    <row r="627" spans="5:6" ht="21" customHeight="1">
      <c r="E627" s="149"/>
      <c r="F627" s="149"/>
    </row>
    <row r="628" spans="5:6" ht="21" customHeight="1">
      <c r="E628" s="149"/>
      <c r="F628" s="149"/>
    </row>
    <row r="629" spans="5:6" ht="21" customHeight="1">
      <c r="E629" s="149"/>
      <c r="F629" s="149"/>
    </row>
    <row r="630" spans="5:6" ht="21" customHeight="1">
      <c r="E630" s="149"/>
      <c r="F630" s="149"/>
    </row>
    <row r="631" spans="5:6" ht="21" customHeight="1">
      <c r="E631" s="149"/>
      <c r="F631" s="149"/>
    </row>
    <row r="632" spans="5:6" ht="21" customHeight="1">
      <c r="E632" s="149"/>
      <c r="F632" s="149"/>
    </row>
    <row r="633" spans="5:6" ht="21" customHeight="1">
      <c r="E633" s="149"/>
      <c r="F633" s="149"/>
    </row>
    <row r="634" spans="5:6" ht="21" customHeight="1">
      <c r="E634" s="149"/>
      <c r="F634" s="149"/>
    </row>
    <row r="635" spans="5:6" ht="21" customHeight="1">
      <c r="E635" s="149"/>
      <c r="F635" s="149"/>
    </row>
    <row r="636" spans="5:6" ht="21" customHeight="1">
      <c r="E636" s="149"/>
      <c r="F636" s="149"/>
    </row>
    <row r="637" spans="5:6" ht="21" customHeight="1">
      <c r="E637" s="149"/>
      <c r="F637" s="149"/>
    </row>
    <row r="638" spans="5:6" ht="21" customHeight="1">
      <c r="E638" s="149"/>
      <c r="F638" s="149"/>
    </row>
    <row r="639" spans="5:6" ht="21" customHeight="1">
      <c r="E639" s="149"/>
      <c r="F639" s="149"/>
    </row>
    <row r="640" spans="5:6" ht="21" customHeight="1">
      <c r="E640" s="149"/>
      <c r="F640" s="149"/>
    </row>
    <row r="641" spans="5:6" ht="21" customHeight="1">
      <c r="E641" s="149"/>
      <c r="F641" s="149"/>
    </row>
    <row r="642" spans="5:6" ht="21" customHeight="1">
      <c r="E642" s="149"/>
      <c r="F642" s="149"/>
    </row>
    <row r="643" spans="5:6" ht="21" customHeight="1">
      <c r="E643" s="149"/>
      <c r="F643" s="149"/>
    </row>
    <row r="644" spans="5:6" ht="21" customHeight="1">
      <c r="E644" s="149"/>
      <c r="F644" s="149"/>
    </row>
    <row r="645" spans="5:6" ht="21" customHeight="1">
      <c r="E645" s="149"/>
      <c r="F645" s="149"/>
    </row>
    <row r="646" spans="5:6" ht="21" customHeight="1">
      <c r="E646" s="149"/>
      <c r="F646" s="149"/>
    </row>
    <row r="647" spans="5:6" ht="21" customHeight="1">
      <c r="E647" s="149"/>
      <c r="F647" s="149"/>
    </row>
    <row r="648" spans="5:6" ht="21" customHeight="1">
      <c r="E648" s="149"/>
      <c r="F648" s="149"/>
    </row>
    <row r="649" spans="5:6" ht="21" customHeight="1">
      <c r="E649" s="149"/>
      <c r="F649" s="149"/>
    </row>
    <row r="650" spans="5:6" ht="21" customHeight="1">
      <c r="E650" s="149"/>
      <c r="F650" s="149"/>
    </row>
    <row r="651" spans="5:6" ht="21" customHeight="1">
      <c r="E651" s="149"/>
      <c r="F651" s="149"/>
    </row>
    <row r="652" spans="5:6" ht="21" customHeight="1">
      <c r="E652" s="149"/>
      <c r="F652" s="149"/>
    </row>
    <row r="653" spans="5:6" ht="21" customHeight="1">
      <c r="E653" s="149"/>
      <c r="F653" s="149"/>
    </row>
    <row r="654" spans="5:6" ht="21" customHeight="1">
      <c r="E654" s="149"/>
      <c r="F654" s="149"/>
    </row>
    <row r="655" spans="5:6" ht="21" customHeight="1">
      <c r="E655" s="149"/>
      <c r="F655" s="149"/>
    </row>
    <row r="656" spans="5:6" ht="21" customHeight="1">
      <c r="E656" s="149"/>
      <c r="F656" s="149"/>
    </row>
    <row r="657" spans="5:6" ht="21" customHeight="1">
      <c r="E657" s="149"/>
      <c r="F657" s="149"/>
    </row>
    <row r="658" spans="5:6" ht="21" customHeight="1">
      <c r="E658" s="149"/>
      <c r="F658" s="149"/>
    </row>
    <row r="659" spans="5:6" ht="21" customHeight="1">
      <c r="E659" s="149"/>
      <c r="F659" s="149"/>
    </row>
    <row r="660" spans="5:6" ht="21" customHeight="1">
      <c r="E660" s="149"/>
      <c r="F660" s="149"/>
    </row>
    <row r="661" spans="5:6" ht="21" customHeight="1">
      <c r="E661" s="149"/>
      <c r="F661" s="149"/>
    </row>
    <row r="662" spans="5:6" ht="21" customHeight="1">
      <c r="E662" s="149"/>
      <c r="F662" s="149"/>
    </row>
    <row r="663" spans="5:6" ht="21" customHeight="1">
      <c r="E663" s="149"/>
      <c r="F663" s="149"/>
    </row>
    <row r="664" spans="5:6" ht="21" customHeight="1">
      <c r="E664" s="149"/>
      <c r="F664" s="149"/>
    </row>
    <row r="665" spans="5:6" ht="21" customHeight="1">
      <c r="E665" s="149"/>
      <c r="F665" s="149"/>
    </row>
    <row r="666" spans="5:6" ht="21" customHeight="1">
      <c r="E666" s="149"/>
      <c r="F666" s="149"/>
    </row>
    <row r="667" spans="5:6" ht="21" customHeight="1">
      <c r="E667" s="149"/>
      <c r="F667" s="149"/>
    </row>
    <row r="668" spans="5:6" ht="21" customHeight="1">
      <c r="E668" s="149"/>
      <c r="F668" s="149"/>
    </row>
    <row r="669" spans="5:6" ht="21" customHeight="1">
      <c r="E669" s="149"/>
      <c r="F669" s="149"/>
    </row>
    <row r="670" spans="5:6" ht="21" customHeight="1">
      <c r="E670" s="149"/>
      <c r="F670" s="149"/>
    </row>
    <row r="671" spans="5:6" ht="21" customHeight="1">
      <c r="E671" s="149"/>
      <c r="F671" s="149"/>
    </row>
    <row r="672" spans="5:6" ht="21" customHeight="1">
      <c r="E672" s="149"/>
      <c r="F672" s="149"/>
    </row>
    <row r="673" spans="5:6" ht="21" customHeight="1">
      <c r="E673" s="149"/>
      <c r="F673" s="149"/>
    </row>
    <row r="674" spans="5:6" ht="21" customHeight="1">
      <c r="E674" s="149"/>
      <c r="F674" s="149"/>
    </row>
    <row r="675" spans="5:6" ht="21" customHeight="1">
      <c r="E675" s="149"/>
      <c r="F675" s="149"/>
    </row>
    <row r="676" spans="5:6" ht="21" customHeight="1">
      <c r="E676" s="149"/>
      <c r="F676" s="149"/>
    </row>
    <row r="677" spans="5:6" ht="21" customHeight="1">
      <c r="E677" s="149"/>
      <c r="F677" s="149"/>
    </row>
    <row r="678" spans="5:6" ht="21" customHeight="1">
      <c r="E678" s="149"/>
      <c r="F678" s="149"/>
    </row>
    <row r="679" spans="5:6" ht="21" customHeight="1">
      <c r="E679" s="149"/>
      <c r="F679" s="149"/>
    </row>
    <row r="680" spans="5:6" ht="21" customHeight="1">
      <c r="E680" s="149"/>
      <c r="F680" s="149"/>
    </row>
    <row r="681" spans="5:6" ht="21" customHeight="1">
      <c r="E681" s="149"/>
      <c r="F681" s="149"/>
    </row>
    <row r="682" spans="5:6" ht="21" customHeight="1">
      <c r="E682" s="149"/>
      <c r="F682" s="149"/>
    </row>
    <row r="683" spans="5:6" ht="21" customHeight="1">
      <c r="E683" s="149"/>
      <c r="F683" s="149"/>
    </row>
    <row r="684" spans="5:6" ht="21" customHeight="1">
      <c r="E684" s="149"/>
      <c r="F684" s="149"/>
    </row>
    <row r="685" spans="5:6" ht="21" customHeight="1">
      <c r="E685" s="149"/>
      <c r="F685" s="149"/>
    </row>
    <row r="686" spans="5:6" ht="21" customHeight="1">
      <c r="E686" s="149"/>
      <c r="F686" s="149"/>
    </row>
    <row r="687" spans="5:6" ht="21" customHeight="1">
      <c r="E687" s="149"/>
      <c r="F687" s="149"/>
    </row>
    <row r="688" spans="5:6" ht="21" customHeight="1">
      <c r="E688" s="149"/>
      <c r="F688" s="149"/>
    </row>
    <row r="689" spans="5:6" ht="21" customHeight="1">
      <c r="E689" s="149"/>
      <c r="F689" s="149"/>
    </row>
    <row r="690" spans="5:6" ht="21" customHeight="1">
      <c r="E690" s="149"/>
      <c r="F690" s="149"/>
    </row>
    <row r="691" spans="5:6" ht="21" customHeight="1">
      <c r="E691" s="149"/>
      <c r="F691" s="149"/>
    </row>
    <row r="692" spans="5:6" ht="21" customHeight="1">
      <c r="E692" s="149"/>
      <c r="F692" s="149"/>
    </row>
    <row r="693" spans="5:6" ht="21" customHeight="1">
      <c r="E693" s="149"/>
      <c r="F693" s="149"/>
    </row>
    <row r="694" spans="5:6" ht="21" customHeight="1">
      <c r="E694" s="149"/>
      <c r="F694" s="149"/>
    </row>
    <row r="695" spans="5:6" ht="21" customHeight="1">
      <c r="E695" s="149"/>
      <c r="F695" s="149"/>
    </row>
    <row r="696" spans="5:6" ht="21" customHeight="1">
      <c r="E696" s="149"/>
      <c r="F696" s="149"/>
    </row>
    <row r="697" spans="5:6" ht="21" customHeight="1">
      <c r="E697" s="149"/>
      <c r="F697" s="149"/>
    </row>
    <row r="698" spans="5:6" ht="21" customHeight="1">
      <c r="E698" s="149"/>
      <c r="F698" s="149"/>
    </row>
    <row r="699" spans="5:6" ht="21" customHeight="1">
      <c r="E699" s="149"/>
      <c r="F699" s="149"/>
    </row>
    <row r="700" spans="5:6" ht="21" customHeight="1">
      <c r="E700" s="149"/>
      <c r="F700" s="149"/>
    </row>
    <row r="701" spans="5:6" ht="21" customHeight="1">
      <c r="E701" s="149"/>
      <c r="F701" s="149"/>
    </row>
    <row r="702" spans="5:6" ht="21" customHeight="1">
      <c r="E702" s="149"/>
      <c r="F702" s="149"/>
    </row>
    <row r="703" spans="5:6" ht="21" customHeight="1">
      <c r="E703" s="149"/>
      <c r="F703" s="149"/>
    </row>
    <row r="704" spans="5:6" ht="21" customHeight="1">
      <c r="E704" s="149"/>
      <c r="F704" s="149"/>
    </row>
    <row r="705" spans="5:6" ht="21" customHeight="1">
      <c r="E705" s="149"/>
      <c r="F705" s="149"/>
    </row>
    <row r="706" spans="5:6" ht="21" customHeight="1">
      <c r="E706" s="149"/>
      <c r="F706" s="149"/>
    </row>
    <row r="707" spans="5:6" ht="21" customHeight="1">
      <c r="E707" s="149"/>
      <c r="F707" s="149"/>
    </row>
    <row r="708" spans="5:6" ht="21" customHeight="1">
      <c r="E708" s="149"/>
      <c r="F708" s="149"/>
    </row>
    <row r="709" spans="5:6" ht="21" customHeight="1">
      <c r="E709" s="149"/>
      <c r="F709" s="149"/>
    </row>
    <row r="710" spans="5:6" ht="21" customHeight="1">
      <c r="E710" s="149"/>
      <c r="F710" s="149"/>
    </row>
    <row r="711" spans="5:6" ht="21" customHeight="1">
      <c r="E711" s="149"/>
      <c r="F711" s="149"/>
    </row>
    <row r="712" spans="5:6" ht="21" customHeight="1">
      <c r="E712" s="149"/>
      <c r="F712" s="149"/>
    </row>
    <row r="713" spans="5:6" ht="21" customHeight="1">
      <c r="E713" s="149"/>
      <c r="F713" s="149"/>
    </row>
    <row r="714" spans="5:6" ht="21" customHeight="1">
      <c r="E714" s="149"/>
      <c r="F714" s="149"/>
    </row>
    <row r="715" spans="5:6" ht="21" customHeight="1">
      <c r="E715" s="149"/>
      <c r="F715" s="149"/>
    </row>
    <row r="716" spans="5:6" ht="21" customHeight="1">
      <c r="E716" s="149"/>
      <c r="F716" s="149"/>
    </row>
    <row r="717" spans="5:6" ht="21" customHeight="1">
      <c r="E717" s="149"/>
      <c r="F717" s="149"/>
    </row>
    <row r="718" spans="5:6" ht="21" customHeight="1">
      <c r="E718" s="149"/>
      <c r="F718" s="149"/>
    </row>
    <row r="719" spans="5:6" ht="21" customHeight="1">
      <c r="E719" s="149"/>
      <c r="F719" s="149"/>
    </row>
    <row r="720" spans="5:6" ht="21" customHeight="1">
      <c r="E720" s="149"/>
      <c r="F720" s="149"/>
    </row>
    <row r="721" spans="5:6" ht="21" customHeight="1">
      <c r="E721" s="149"/>
      <c r="F721" s="149"/>
    </row>
    <row r="722" spans="5:6" ht="21" customHeight="1">
      <c r="E722" s="149"/>
      <c r="F722" s="149"/>
    </row>
    <row r="723" spans="5:6" ht="21" customHeight="1">
      <c r="E723" s="149"/>
      <c r="F723" s="149"/>
    </row>
    <row r="724" spans="5:6" ht="21" customHeight="1">
      <c r="E724" s="149"/>
      <c r="F724" s="149"/>
    </row>
    <row r="725" spans="5:6" ht="21" customHeight="1">
      <c r="E725" s="149"/>
      <c r="F725" s="149"/>
    </row>
    <row r="726" spans="5:6" ht="21" customHeight="1">
      <c r="E726" s="149"/>
      <c r="F726" s="149"/>
    </row>
    <row r="727" spans="5:6" ht="21" customHeight="1">
      <c r="E727" s="149"/>
      <c r="F727" s="149"/>
    </row>
    <row r="728" spans="5:6" ht="21" customHeight="1">
      <c r="E728" s="149"/>
      <c r="F728" s="149"/>
    </row>
    <row r="729" spans="5:6" ht="21" customHeight="1">
      <c r="E729" s="149"/>
      <c r="F729" s="149"/>
    </row>
    <row r="730" spans="5:6" ht="21" customHeight="1">
      <c r="E730" s="149"/>
      <c r="F730" s="149"/>
    </row>
    <row r="731" spans="5:6" ht="21" customHeight="1">
      <c r="E731" s="149"/>
      <c r="F731" s="149"/>
    </row>
    <row r="732" spans="5:6" ht="21" customHeight="1">
      <c r="E732" s="149"/>
      <c r="F732" s="149"/>
    </row>
    <row r="733" spans="5:6" ht="21" customHeight="1">
      <c r="E733" s="149"/>
      <c r="F733" s="149"/>
    </row>
    <row r="734" spans="5:6" ht="21" customHeight="1">
      <c r="E734" s="149"/>
      <c r="F734" s="149"/>
    </row>
    <row r="735" spans="5:6" ht="21" customHeight="1">
      <c r="E735" s="149"/>
      <c r="F735" s="149"/>
    </row>
    <row r="736" spans="5:6" ht="21" customHeight="1">
      <c r="E736" s="149"/>
      <c r="F736" s="149"/>
    </row>
    <row r="737" spans="5:6" ht="21" customHeight="1">
      <c r="E737" s="149"/>
      <c r="F737" s="149"/>
    </row>
    <row r="738" spans="5:6" ht="21" customHeight="1">
      <c r="E738" s="149"/>
      <c r="F738" s="149"/>
    </row>
    <row r="739" spans="5:6" ht="21" customHeight="1">
      <c r="E739" s="149"/>
      <c r="F739" s="149"/>
    </row>
    <row r="740" spans="5:6" ht="21" customHeight="1">
      <c r="E740" s="149"/>
      <c r="F740" s="149"/>
    </row>
    <row r="741" spans="5:6" ht="21" customHeight="1">
      <c r="E741" s="149"/>
      <c r="F741" s="149"/>
    </row>
    <row r="742" spans="5:6" ht="21" customHeight="1">
      <c r="E742" s="149"/>
      <c r="F742" s="149"/>
    </row>
    <row r="743" spans="5:6" ht="21" customHeight="1">
      <c r="E743" s="149"/>
      <c r="F743" s="149"/>
    </row>
    <row r="744" spans="5:6" ht="21" customHeight="1">
      <c r="E744" s="149"/>
      <c r="F744" s="149"/>
    </row>
    <row r="745" spans="5:6" ht="21" customHeight="1">
      <c r="E745" s="149"/>
      <c r="F745" s="149"/>
    </row>
    <row r="746" spans="5:6" ht="21" customHeight="1">
      <c r="E746" s="149"/>
      <c r="F746" s="149"/>
    </row>
    <row r="747" spans="5:6" ht="21" customHeight="1">
      <c r="E747" s="149"/>
      <c r="F747" s="149"/>
    </row>
    <row r="748" spans="5:6" ht="21" customHeight="1">
      <c r="E748" s="149"/>
      <c r="F748" s="149"/>
    </row>
    <row r="749" spans="5:6" ht="21" customHeight="1">
      <c r="E749" s="149"/>
      <c r="F749" s="149"/>
    </row>
    <row r="750" spans="5:6" ht="21" customHeight="1">
      <c r="E750" s="149"/>
      <c r="F750" s="149"/>
    </row>
    <row r="751" spans="5:6" ht="21" customHeight="1">
      <c r="E751" s="149"/>
      <c r="F751" s="149"/>
    </row>
    <row r="752" spans="5:6" ht="21" customHeight="1">
      <c r="E752" s="149"/>
      <c r="F752" s="149"/>
    </row>
    <row r="753" spans="5:6" ht="21" customHeight="1">
      <c r="E753" s="149"/>
      <c r="F753" s="149"/>
    </row>
    <row r="754" spans="5:6" ht="21" customHeight="1">
      <c r="E754" s="149"/>
      <c r="F754" s="149"/>
    </row>
    <row r="755" spans="5:6" ht="21" customHeight="1">
      <c r="E755" s="149"/>
      <c r="F755" s="149"/>
    </row>
    <row r="756" spans="5:6" ht="21" customHeight="1">
      <c r="E756" s="149"/>
      <c r="F756" s="149"/>
    </row>
    <row r="757" spans="5:6" ht="21" customHeight="1">
      <c r="E757" s="149"/>
      <c r="F757" s="149"/>
    </row>
    <row r="758" spans="5:6" ht="21" customHeight="1">
      <c r="E758" s="149"/>
      <c r="F758" s="149"/>
    </row>
    <row r="759" spans="5:6" ht="21" customHeight="1">
      <c r="E759" s="149"/>
      <c r="F759" s="149"/>
    </row>
    <row r="760" spans="5:6" ht="21" customHeight="1">
      <c r="E760" s="149"/>
      <c r="F760" s="149"/>
    </row>
    <row r="761" spans="5:6" ht="21" customHeight="1">
      <c r="E761" s="149"/>
      <c r="F761" s="149"/>
    </row>
    <row r="762" spans="5:6" ht="21" customHeight="1">
      <c r="E762" s="149"/>
      <c r="F762" s="149"/>
    </row>
    <row r="763" spans="5:6" ht="21" customHeight="1">
      <c r="E763" s="149"/>
      <c r="F763" s="149"/>
    </row>
    <row r="764" spans="5:6" ht="21" customHeight="1">
      <c r="E764" s="149"/>
      <c r="F764" s="149"/>
    </row>
    <row r="765" spans="5:6" ht="21" customHeight="1">
      <c r="E765" s="149"/>
      <c r="F765" s="149"/>
    </row>
    <row r="766" spans="5:6" ht="21" customHeight="1">
      <c r="E766" s="149"/>
      <c r="F766" s="149"/>
    </row>
    <row r="767" spans="5:6" ht="21" customHeight="1">
      <c r="E767" s="149"/>
      <c r="F767" s="149"/>
    </row>
    <row r="768" spans="5:6" ht="21" customHeight="1">
      <c r="E768" s="149"/>
      <c r="F768" s="149"/>
    </row>
    <row r="769" spans="5:6" ht="21" customHeight="1">
      <c r="E769" s="149"/>
      <c r="F769" s="149"/>
    </row>
    <row r="770" spans="5:6" ht="21" customHeight="1">
      <c r="E770" s="149"/>
      <c r="F770" s="149"/>
    </row>
    <row r="771" spans="5:6" ht="21" customHeight="1">
      <c r="E771" s="149"/>
      <c r="F771" s="149"/>
    </row>
    <row r="772" spans="5:6" ht="21" customHeight="1">
      <c r="E772" s="149"/>
      <c r="F772" s="149"/>
    </row>
    <row r="773" spans="5:6" ht="21" customHeight="1">
      <c r="E773" s="149"/>
      <c r="F773" s="149"/>
    </row>
    <row r="774" spans="5:6" ht="21" customHeight="1">
      <c r="E774" s="149"/>
      <c r="F774" s="149"/>
    </row>
    <row r="775" spans="5:6" ht="21" customHeight="1">
      <c r="E775" s="149"/>
      <c r="F775" s="149"/>
    </row>
    <row r="776" spans="5:6" ht="21" customHeight="1">
      <c r="E776" s="149"/>
      <c r="F776" s="149"/>
    </row>
    <row r="777" spans="5:6" ht="21" customHeight="1">
      <c r="E777" s="149"/>
      <c r="F777" s="149"/>
    </row>
    <row r="778" spans="5:6" ht="21" customHeight="1">
      <c r="E778" s="149"/>
      <c r="F778" s="149"/>
    </row>
    <row r="779" spans="5:6" ht="21" customHeight="1">
      <c r="E779" s="149"/>
      <c r="F779" s="149"/>
    </row>
    <row r="780" spans="5:6" ht="21" customHeight="1">
      <c r="E780" s="149"/>
      <c r="F780" s="149"/>
    </row>
    <row r="781" spans="5:6" ht="21" customHeight="1">
      <c r="E781" s="149"/>
      <c r="F781" s="149"/>
    </row>
    <row r="782" spans="5:6" ht="21" customHeight="1">
      <c r="E782" s="149"/>
      <c r="F782" s="149"/>
    </row>
    <row r="783" spans="5:6" ht="21" customHeight="1">
      <c r="E783" s="149"/>
      <c r="F783" s="149"/>
    </row>
    <row r="784" spans="5:6" ht="21" customHeight="1">
      <c r="E784" s="149"/>
      <c r="F784" s="149"/>
    </row>
    <row r="785" spans="5:6" ht="21" customHeight="1">
      <c r="E785" s="149"/>
      <c r="F785" s="149"/>
    </row>
    <row r="786" spans="5:6" ht="21" customHeight="1">
      <c r="E786" s="149"/>
      <c r="F786" s="149"/>
    </row>
    <row r="787" spans="5:6" ht="21" customHeight="1">
      <c r="E787" s="149"/>
      <c r="F787" s="149"/>
    </row>
    <row r="788" spans="5:6" ht="21" customHeight="1">
      <c r="E788" s="149"/>
      <c r="F788" s="149"/>
    </row>
    <row r="789" spans="5:6" ht="21" customHeight="1">
      <c r="E789" s="149"/>
      <c r="F789" s="149"/>
    </row>
    <row r="790" spans="5:6" ht="21" customHeight="1">
      <c r="E790" s="149"/>
      <c r="F790" s="149"/>
    </row>
    <row r="791" spans="5:6" ht="21" customHeight="1">
      <c r="E791" s="149"/>
      <c r="F791" s="149"/>
    </row>
    <row r="792" spans="5:6" ht="21" customHeight="1">
      <c r="E792" s="149"/>
      <c r="F792" s="149"/>
    </row>
    <row r="793" spans="5:6" ht="21" customHeight="1">
      <c r="E793" s="149"/>
      <c r="F793" s="149"/>
    </row>
    <row r="794" spans="5:6" ht="21" customHeight="1">
      <c r="E794" s="149"/>
      <c r="F794" s="149"/>
    </row>
    <row r="795" spans="5:6" ht="21" customHeight="1">
      <c r="E795" s="149"/>
      <c r="F795" s="149"/>
    </row>
    <row r="796" spans="5:6" ht="21" customHeight="1">
      <c r="E796" s="149"/>
      <c r="F796" s="149"/>
    </row>
    <row r="797" spans="5:6" ht="21" customHeight="1">
      <c r="E797" s="149"/>
      <c r="F797" s="149"/>
    </row>
    <row r="798" spans="5:6" ht="21" customHeight="1">
      <c r="E798" s="149"/>
      <c r="F798" s="149"/>
    </row>
    <row r="799" spans="5:6" ht="21" customHeight="1">
      <c r="E799" s="149"/>
      <c r="F799" s="149"/>
    </row>
    <row r="800" spans="5:6" ht="21" customHeight="1">
      <c r="E800" s="149"/>
      <c r="F800" s="149"/>
    </row>
    <row r="801" spans="5:6" ht="21" customHeight="1">
      <c r="E801" s="149"/>
      <c r="F801" s="149"/>
    </row>
    <row r="802" spans="5:6" ht="21" customHeight="1">
      <c r="E802" s="149"/>
      <c r="F802" s="149"/>
    </row>
    <row r="803" spans="5:6" ht="21" customHeight="1">
      <c r="E803" s="149"/>
      <c r="F803" s="149"/>
    </row>
    <row r="804" spans="5:6" ht="21" customHeight="1">
      <c r="E804" s="149"/>
      <c r="F804" s="149"/>
    </row>
    <row r="805" spans="5:6" ht="21" customHeight="1">
      <c r="E805" s="149"/>
      <c r="F805" s="149"/>
    </row>
    <row r="806" spans="5:6" ht="21" customHeight="1">
      <c r="E806" s="149"/>
      <c r="F806" s="149"/>
    </row>
    <row r="807" spans="5:6" ht="21" customHeight="1">
      <c r="E807" s="149"/>
      <c r="F807" s="149"/>
    </row>
    <row r="808" spans="5:6" ht="21" customHeight="1">
      <c r="E808" s="149"/>
      <c r="F808" s="149"/>
    </row>
    <row r="809" spans="5:6" ht="21" customHeight="1">
      <c r="E809" s="149"/>
      <c r="F809" s="149"/>
    </row>
    <row r="810" spans="5:6" ht="21" customHeight="1">
      <c r="E810" s="149"/>
      <c r="F810" s="149"/>
    </row>
    <row r="811" spans="5:6" ht="21" customHeight="1">
      <c r="E811" s="149"/>
      <c r="F811" s="149"/>
    </row>
    <row r="812" spans="5:6" ht="21" customHeight="1">
      <c r="E812" s="149"/>
      <c r="F812" s="149"/>
    </row>
    <row r="813" spans="5:6" ht="21" customHeight="1">
      <c r="E813" s="149"/>
      <c r="F813" s="149"/>
    </row>
    <row r="814" spans="5:6" ht="21" customHeight="1">
      <c r="E814" s="149"/>
      <c r="F814" s="149"/>
    </row>
    <row r="815" spans="5:6" ht="21" customHeight="1">
      <c r="E815" s="149"/>
      <c r="F815" s="149"/>
    </row>
    <row r="816" spans="5:6" ht="21" customHeight="1">
      <c r="E816" s="149"/>
      <c r="F816" s="149"/>
    </row>
    <row r="817" spans="5:6" ht="21" customHeight="1">
      <c r="E817" s="149"/>
      <c r="F817" s="149"/>
    </row>
    <row r="818" spans="5:6" ht="21" customHeight="1">
      <c r="E818" s="149"/>
      <c r="F818" s="149"/>
    </row>
    <row r="819" spans="5:6" ht="21" customHeight="1">
      <c r="E819" s="149"/>
      <c r="F819" s="149"/>
    </row>
    <row r="820" spans="5:6" ht="21" customHeight="1">
      <c r="E820" s="149"/>
      <c r="F820" s="149"/>
    </row>
    <row r="821" spans="5:6" ht="21" customHeight="1">
      <c r="E821" s="149"/>
      <c r="F821" s="149"/>
    </row>
    <row r="822" spans="5:6" ht="21" customHeight="1">
      <c r="E822" s="149"/>
      <c r="F822" s="149"/>
    </row>
    <row r="823" spans="5:6" ht="21" customHeight="1">
      <c r="E823" s="149"/>
      <c r="F823" s="149"/>
    </row>
    <row r="824" spans="5:6" ht="21" customHeight="1">
      <c r="E824" s="149"/>
      <c r="F824" s="149"/>
    </row>
    <row r="825" spans="5:6" ht="21" customHeight="1">
      <c r="E825" s="149"/>
      <c r="F825" s="149"/>
    </row>
    <row r="826" spans="5:6" ht="21" customHeight="1">
      <c r="E826" s="149"/>
      <c r="F826" s="149"/>
    </row>
    <row r="827" spans="5:6" ht="21" customHeight="1">
      <c r="E827" s="149"/>
      <c r="F827" s="149"/>
    </row>
    <row r="828" spans="5:6" ht="21" customHeight="1">
      <c r="E828" s="149"/>
      <c r="F828" s="149"/>
    </row>
    <row r="829" spans="5:6" ht="21" customHeight="1">
      <c r="E829" s="149"/>
      <c r="F829" s="149"/>
    </row>
    <row r="830" spans="5:6" ht="21" customHeight="1">
      <c r="E830" s="149"/>
      <c r="F830" s="149"/>
    </row>
    <row r="831" spans="5:6" ht="21" customHeight="1">
      <c r="E831" s="149"/>
      <c r="F831" s="149"/>
    </row>
    <row r="832" spans="5:6" ht="21" customHeight="1">
      <c r="E832" s="149"/>
      <c r="F832" s="149"/>
    </row>
    <row r="833" spans="5:6" ht="21" customHeight="1">
      <c r="E833" s="149"/>
      <c r="F833" s="149"/>
    </row>
    <row r="834" spans="5:6" ht="21" customHeight="1">
      <c r="E834" s="149"/>
      <c r="F834" s="149"/>
    </row>
    <row r="835" spans="5:6" ht="21" customHeight="1">
      <c r="E835" s="149"/>
      <c r="F835" s="149"/>
    </row>
    <row r="836" spans="5:6" ht="21" customHeight="1">
      <c r="E836" s="149"/>
      <c r="F836" s="149"/>
    </row>
    <row r="837" spans="5:6" ht="21" customHeight="1">
      <c r="E837" s="149"/>
      <c r="F837" s="149"/>
    </row>
    <row r="838" spans="5:6" ht="21" customHeight="1">
      <c r="E838" s="149"/>
      <c r="F838" s="149"/>
    </row>
    <row r="839" spans="5:6" ht="21" customHeight="1">
      <c r="E839" s="149"/>
      <c r="F839" s="149"/>
    </row>
    <row r="840" spans="5:6" ht="21" customHeight="1">
      <c r="E840" s="149"/>
      <c r="F840" s="149"/>
    </row>
    <row r="841" spans="5:6" ht="21" customHeight="1">
      <c r="E841" s="149"/>
      <c r="F841" s="149"/>
    </row>
    <row r="842" spans="5:6" ht="21" customHeight="1">
      <c r="E842" s="149"/>
      <c r="F842" s="149"/>
    </row>
    <row r="843" spans="5:6" ht="21" customHeight="1">
      <c r="E843" s="149"/>
      <c r="F843" s="149"/>
    </row>
    <row r="844" spans="5:6" ht="21" customHeight="1">
      <c r="E844" s="149"/>
      <c r="F844" s="149"/>
    </row>
    <row r="845" spans="5:6" ht="21" customHeight="1">
      <c r="E845" s="149"/>
      <c r="F845" s="149"/>
    </row>
    <row r="846" spans="5:6" ht="21" customHeight="1">
      <c r="E846" s="149"/>
      <c r="F846" s="149"/>
    </row>
    <row r="847" spans="5:6" ht="21" customHeight="1">
      <c r="E847" s="149"/>
      <c r="F847" s="149"/>
    </row>
    <row r="848" spans="5:6" ht="21" customHeight="1">
      <c r="E848" s="149"/>
      <c r="F848" s="149"/>
    </row>
    <row r="849" spans="5:6" ht="21" customHeight="1">
      <c r="E849" s="149"/>
      <c r="F849" s="149"/>
    </row>
    <row r="850" spans="5:6" ht="21" customHeight="1">
      <c r="E850" s="149"/>
      <c r="F850" s="149"/>
    </row>
    <row r="851" spans="5:6" ht="21" customHeight="1">
      <c r="E851" s="149"/>
      <c r="F851" s="149"/>
    </row>
    <row r="852" spans="5:6" ht="21" customHeight="1">
      <c r="E852" s="149"/>
      <c r="F852" s="149"/>
    </row>
    <row r="853" spans="5:6" ht="21" customHeight="1">
      <c r="E853" s="149"/>
      <c r="F853" s="149"/>
    </row>
    <row r="854" spans="5:6" ht="21" customHeight="1">
      <c r="E854" s="149"/>
      <c r="F854" s="149"/>
    </row>
    <row r="855" spans="5:6" ht="21" customHeight="1">
      <c r="E855" s="149"/>
      <c r="F855" s="149"/>
    </row>
    <row r="856" spans="5:6" ht="21" customHeight="1">
      <c r="E856" s="149"/>
      <c r="F856" s="149"/>
    </row>
    <row r="857" spans="5:6" ht="21" customHeight="1">
      <c r="E857" s="149"/>
      <c r="F857" s="149"/>
    </row>
    <row r="858" spans="5:6" ht="21" customHeight="1">
      <c r="E858" s="149"/>
      <c r="F858" s="149"/>
    </row>
    <row r="859" spans="5:6" ht="21" customHeight="1">
      <c r="E859" s="149"/>
      <c r="F859" s="149"/>
    </row>
    <row r="860" spans="5:6" ht="21" customHeight="1">
      <c r="E860" s="149"/>
      <c r="F860" s="149"/>
    </row>
    <row r="861" spans="5:6" ht="21" customHeight="1">
      <c r="E861" s="149"/>
      <c r="F861" s="149"/>
    </row>
    <row r="862" spans="5:6" ht="21" customHeight="1">
      <c r="E862" s="149"/>
      <c r="F862" s="149"/>
    </row>
    <row r="863" spans="5:6" ht="21" customHeight="1">
      <c r="E863" s="149"/>
      <c r="F863" s="149"/>
    </row>
    <row r="864" spans="5:6" ht="21" customHeight="1">
      <c r="E864" s="149"/>
      <c r="F864" s="149"/>
    </row>
    <row r="865" spans="5:6" ht="21" customHeight="1">
      <c r="E865" s="149"/>
      <c r="F865" s="149"/>
    </row>
    <row r="866" spans="5:6" ht="21" customHeight="1">
      <c r="E866" s="149"/>
      <c r="F866" s="149"/>
    </row>
    <row r="867" spans="5:6" ht="21" customHeight="1">
      <c r="E867" s="149"/>
      <c r="F867" s="149"/>
    </row>
    <row r="868" spans="5:6" ht="21" customHeight="1">
      <c r="E868" s="149"/>
      <c r="F868" s="149"/>
    </row>
    <row r="869" spans="5:6" ht="21" customHeight="1">
      <c r="E869" s="149"/>
      <c r="F869" s="149"/>
    </row>
    <row r="870" spans="5:6" ht="21" customHeight="1">
      <c r="E870" s="149"/>
      <c r="F870" s="149"/>
    </row>
    <row r="871" spans="5:6" ht="21" customHeight="1">
      <c r="E871" s="149"/>
      <c r="F871" s="149"/>
    </row>
    <row r="872" spans="5:6" ht="21" customHeight="1">
      <c r="E872" s="149"/>
      <c r="F872" s="149"/>
    </row>
    <row r="873" spans="5:6" ht="21" customHeight="1">
      <c r="E873" s="149"/>
      <c r="F873" s="149"/>
    </row>
    <row r="874" spans="5:6" ht="21" customHeight="1">
      <c r="E874" s="149"/>
      <c r="F874" s="149"/>
    </row>
    <row r="875" spans="5:6" ht="21" customHeight="1">
      <c r="E875" s="149"/>
      <c r="F875" s="149"/>
    </row>
    <row r="876" spans="5:6" ht="21" customHeight="1">
      <c r="E876" s="149"/>
      <c r="F876" s="149"/>
    </row>
    <row r="877" spans="5:6" ht="21" customHeight="1">
      <c r="E877" s="149"/>
      <c r="F877" s="149"/>
    </row>
    <row r="878" spans="5:6" ht="21" customHeight="1">
      <c r="E878" s="149"/>
      <c r="F878" s="149"/>
    </row>
    <row r="879" spans="5:6" ht="21" customHeight="1">
      <c r="E879" s="149"/>
      <c r="F879" s="149"/>
    </row>
    <row r="880" spans="5:6" ht="21" customHeight="1">
      <c r="E880" s="149"/>
      <c r="F880" s="149"/>
    </row>
    <row r="881" spans="5:6" ht="21" customHeight="1">
      <c r="E881" s="149"/>
      <c r="F881" s="149"/>
    </row>
    <row r="882" spans="5:6" ht="21" customHeight="1">
      <c r="E882" s="149"/>
      <c r="F882" s="149"/>
    </row>
    <row r="883" spans="5:6" ht="21" customHeight="1">
      <c r="E883" s="149"/>
      <c r="F883" s="149"/>
    </row>
    <row r="884" spans="5:6" ht="21" customHeight="1">
      <c r="E884" s="149"/>
      <c r="F884" s="149"/>
    </row>
    <row r="885" spans="5:6" ht="21" customHeight="1">
      <c r="E885" s="149"/>
      <c r="F885" s="149"/>
    </row>
    <row r="886" spans="5:6" ht="21" customHeight="1">
      <c r="E886" s="149"/>
      <c r="F886" s="149"/>
    </row>
    <row r="887" spans="5:6" ht="21" customHeight="1">
      <c r="E887" s="149"/>
      <c r="F887" s="149"/>
    </row>
    <row r="888" spans="5:6" ht="21" customHeight="1">
      <c r="E888" s="149"/>
      <c r="F888" s="149"/>
    </row>
    <row r="889" spans="5:6" ht="21" customHeight="1">
      <c r="E889" s="149"/>
      <c r="F889" s="149"/>
    </row>
    <row r="890" spans="5:6" ht="21" customHeight="1">
      <c r="E890" s="149"/>
      <c r="F890" s="149"/>
    </row>
    <row r="891" spans="5:6" ht="21" customHeight="1">
      <c r="E891" s="149"/>
      <c r="F891" s="149"/>
    </row>
    <row r="892" spans="5:6" ht="21" customHeight="1">
      <c r="E892" s="149"/>
      <c r="F892" s="149"/>
    </row>
    <row r="893" spans="5:6" ht="21" customHeight="1">
      <c r="E893" s="149"/>
      <c r="F893" s="149"/>
    </row>
    <row r="894" spans="5:6" ht="21" customHeight="1">
      <c r="E894" s="149"/>
      <c r="F894" s="149"/>
    </row>
    <row r="895" spans="5:6" ht="21" customHeight="1">
      <c r="E895" s="149"/>
      <c r="F895" s="149"/>
    </row>
    <row r="896" spans="5:6" ht="21" customHeight="1">
      <c r="E896" s="149"/>
      <c r="F896" s="149"/>
    </row>
    <row r="897" spans="5:6" ht="21" customHeight="1">
      <c r="E897" s="149"/>
      <c r="F897" s="149"/>
    </row>
    <row r="898" spans="5:6" ht="21" customHeight="1">
      <c r="E898" s="149"/>
      <c r="F898" s="149"/>
    </row>
    <row r="899" spans="5:6" ht="21" customHeight="1">
      <c r="E899" s="149"/>
      <c r="F899" s="149"/>
    </row>
    <row r="900" spans="5:6" ht="21" customHeight="1">
      <c r="E900" s="149"/>
      <c r="F900" s="149"/>
    </row>
    <row r="901" spans="5:6" ht="21" customHeight="1">
      <c r="E901" s="149"/>
      <c r="F901" s="149"/>
    </row>
    <row r="902" spans="5:6" ht="21" customHeight="1">
      <c r="E902" s="149"/>
      <c r="F902" s="149"/>
    </row>
    <row r="903" spans="5:6" ht="21" customHeight="1">
      <c r="E903" s="149"/>
      <c r="F903" s="149"/>
    </row>
    <row r="904" spans="5:6" ht="21" customHeight="1">
      <c r="E904" s="149"/>
      <c r="F904" s="149"/>
    </row>
    <row r="905" spans="5:6" ht="21" customHeight="1">
      <c r="E905" s="149"/>
      <c r="F905" s="149"/>
    </row>
    <row r="906" spans="5:6" ht="21" customHeight="1">
      <c r="E906" s="149"/>
      <c r="F906" s="149"/>
    </row>
    <row r="907" spans="5:6" ht="21" customHeight="1">
      <c r="E907" s="149"/>
      <c r="F907" s="149"/>
    </row>
    <row r="908" spans="5:6" ht="21" customHeight="1">
      <c r="E908" s="149"/>
      <c r="F908" s="149"/>
    </row>
    <row r="909" spans="5:6" ht="21" customHeight="1">
      <c r="E909" s="149"/>
      <c r="F909" s="149"/>
    </row>
    <row r="910" spans="5:6" ht="21" customHeight="1">
      <c r="E910" s="149"/>
      <c r="F910" s="149"/>
    </row>
    <row r="911" spans="5:6" ht="21" customHeight="1">
      <c r="E911" s="149"/>
      <c r="F911" s="149"/>
    </row>
    <row r="912" spans="5:6" ht="21" customHeight="1">
      <c r="E912" s="149"/>
      <c r="F912" s="149"/>
    </row>
    <row r="913" spans="5:6" ht="21" customHeight="1">
      <c r="E913" s="149"/>
      <c r="F913" s="149"/>
    </row>
    <row r="914" spans="5:6" ht="21" customHeight="1">
      <c r="E914" s="149"/>
      <c r="F914" s="149"/>
    </row>
    <row r="915" spans="5:6" ht="21" customHeight="1">
      <c r="E915" s="149"/>
      <c r="F915" s="149"/>
    </row>
    <row r="916" spans="5:6" ht="21" customHeight="1">
      <c r="E916" s="149"/>
      <c r="F916" s="149"/>
    </row>
    <row r="917" spans="5:6" ht="21" customHeight="1">
      <c r="E917" s="149"/>
      <c r="F917" s="149"/>
    </row>
    <row r="918" spans="5:6" ht="21" customHeight="1">
      <c r="E918" s="149"/>
      <c r="F918" s="149"/>
    </row>
    <row r="919" spans="5:6" ht="21" customHeight="1">
      <c r="E919" s="149"/>
      <c r="F919" s="149"/>
    </row>
    <row r="920" spans="5:6" ht="21" customHeight="1">
      <c r="E920" s="149"/>
      <c r="F920" s="149"/>
    </row>
    <row r="921" spans="5:6" ht="21" customHeight="1">
      <c r="E921" s="149"/>
      <c r="F921" s="149"/>
    </row>
    <row r="922" spans="5:6" ht="21" customHeight="1">
      <c r="E922" s="149"/>
      <c r="F922" s="149"/>
    </row>
    <row r="923" spans="5:6" ht="21" customHeight="1">
      <c r="E923" s="149"/>
      <c r="F923" s="149"/>
    </row>
    <row r="924" spans="5:6" ht="21" customHeight="1">
      <c r="E924" s="149"/>
      <c r="F924" s="149"/>
    </row>
    <row r="925" spans="5:6" ht="21" customHeight="1">
      <c r="E925" s="149"/>
      <c r="F925" s="149"/>
    </row>
    <row r="926" spans="5:6" ht="21" customHeight="1">
      <c r="E926" s="149"/>
      <c r="F926" s="149"/>
    </row>
    <row r="927" spans="5:6" ht="21" customHeight="1">
      <c r="E927" s="149"/>
      <c r="F927" s="149"/>
    </row>
    <row r="928" spans="5:6" ht="21" customHeight="1">
      <c r="E928" s="149"/>
      <c r="F928" s="149"/>
    </row>
    <row r="929" spans="5:6" ht="21" customHeight="1">
      <c r="E929" s="149"/>
      <c r="F929" s="149"/>
    </row>
    <row r="930" spans="5:6" ht="21" customHeight="1">
      <c r="E930" s="149"/>
      <c r="F930" s="149"/>
    </row>
    <row r="931" spans="5:6" ht="21" customHeight="1">
      <c r="E931" s="149"/>
      <c r="F931" s="149"/>
    </row>
    <row r="932" spans="5:6" ht="21" customHeight="1">
      <c r="E932" s="149"/>
      <c r="F932" s="149"/>
    </row>
    <row r="933" spans="5:6" ht="21" customHeight="1">
      <c r="E933" s="149"/>
      <c r="F933" s="149"/>
    </row>
    <row r="934" spans="5:6" ht="21" customHeight="1">
      <c r="E934" s="149"/>
      <c r="F934" s="149"/>
    </row>
    <row r="935" spans="5:6" ht="21" customHeight="1">
      <c r="E935" s="149"/>
      <c r="F935" s="149"/>
    </row>
    <row r="936" spans="5:6" ht="21" customHeight="1">
      <c r="E936" s="149"/>
      <c r="F936" s="149"/>
    </row>
    <row r="937" spans="5:6" ht="21" customHeight="1">
      <c r="E937" s="149"/>
      <c r="F937" s="149"/>
    </row>
    <row r="938" spans="5:6" ht="21" customHeight="1">
      <c r="E938" s="149"/>
      <c r="F938" s="149"/>
    </row>
    <row r="939" spans="5:6" ht="21" customHeight="1">
      <c r="E939" s="149"/>
      <c r="F939" s="149"/>
    </row>
    <row r="940" spans="5:6" ht="21" customHeight="1">
      <c r="E940" s="149"/>
      <c r="F940" s="149"/>
    </row>
    <row r="941" spans="5:6" ht="21" customHeight="1">
      <c r="E941" s="149"/>
      <c r="F941" s="149"/>
    </row>
    <row r="942" spans="5:6" ht="21" customHeight="1">
      <c r="E942" s="149"/>
      <c r="F942" s="149"/>
    </row>
    <row r="943" spans="5:6" ht="21" customHeight="1">
      <c r="E943" s="149"/>
      <c r="F943" s="149"/>
    </row>
    <row r="944" spans="5:6" ht="21" customHeight="1">
      <c r="E944" s="149"/>
      <c r="F944" s="149"/>
    </row>
    <row r="945" spans="5:6" ht="21" customHeight="1">
      <c r="E945" s="149"/>
      <c r="F945" s="149"/>
    </row>
    <row r="946" spans="5:6" ht="21" customHeight="1">
      <c r="E946" s="149"/>
      <c r="F946" s="149"/>
    </row>
    <row r="947" spans="5:6" ht="21" customHeight="1">
      <c r="E947" s="149"/>
      <c r="F947" s="149"/>
    </row>
    <row r="948" spans="5:6" ht="21" customHeight="1">
      <c r="E948" s="149"/>
      <c r="F948" s="149"/>
    </row>
    <row r="949" spans="5:6" ht="21" customHeight="1">
      <c r="E949" s="149"/>
      <c r="F949" s="149"/>
    </row>
    <row r="950" spans="5:6" ht="21" customHeight="1">
      <c r="E950" s="149"/>
      <c r="F950" s="149"/>
    </row>
    <row r="951" spans="5:6" ht="21" customHeight="1">
      <c r="E951" s="149"/>
      <c r="F951" s="149"/>
    </row>
    <row r="952" spans="5:6" ht="21" customHeight="1">
      <c r="E952" s="149"/>
      <c r="F952" s="149"/>
    </row>
    <row r="953" spans="5:6" ht="21" customHeight="1">
      <c r="E953" s="149"/>
      <c r="F953" s="149"/>
    </row>
    <row r="954" spans="5:6" ht="21" customHeight="1">
      <c r="E954" s="149"/>
      <c r="F954" s="149"/>
    </row>
    <row r="955" spans="5:6" ht="21" customHeight="1">
      <c r="E955" s="149"/>
      <c r="F955" s="149"/>
    </row>
    <row r="956" spans="5:6" ht="21" customHeight="1">
      <c r="E956" s="149"/>
      <c r="F956" s="149"/>
    </row>
    <row r="957" spans="5:6" ht="21" customHeight="1">
      <c r="E957" s="149"/>
      <c r="F957" s="149"/>
    </row>
    <row r="958" spans="5:6" ht="21" customHeight="1">
      <c r="E958" s="149"/>
      <c r="F958" s="149"/>
    </row>
    <row r="959" spans="5:6" ht="21" customHeight="1">
      <c r="E959" s="149"/>
      <c r="F959" s="149"/>
    </row>
    <row r="960" spans="5:6" ht="21" customHeight="1">
      <c r="E960" s="149"/>
      <c r="F960" s="149"/>
    </row>
    <row r="961" spans="5:6" ht="21" customHeight="1">
      <c r="E961" s="149"/>
      <c r="F961" s="149"/>
    </row>
    <row r="962" spans="5:6" ht="21" customHeight="1">
      <c r="E962" s="149"/>
      <c r="F962" s="149"/>
    </row>
    <row r="963" spans="5:6" ht="21" customHeight="1">
      <c r="E963" s="149"/>
      <c r="F963" s="149"/>
    </row>
    <row r="964" spans="5:6" ht="21" customHeight="1">
      <c r="E964" s="149"/>
      <c r="F964" s="149"/>
    </row>
    <row r="965" spans="5:6" ht="21" customHeight="1">
      <c r="E965" s="149"/>
      <c r="F965" s="149"/>
    </row>
    <row r="966" spans="5:6" ht="21" customHeight="1">
      <c r="E966" s="149"/>
      <c r="F966" s="149"/>
    </row>
    <row r="967" spans="5:6" ht="21" customHeight="1">
      <c r="E967" s="149"/>
      <c r="F967" s="149"/>
    </row>
    <row r="968" spans="5:6" ht="21" customHeight="1">
      <c r="E968" s="149"/>
      <c r="F968" s="149"/>
    </row>
    <row r="969" spans="5:6" ht="21" customHeight="1">
      <c r="E969" s="149"/>
      <c r="F969" s="149"/>
    </row>
    <row r="970" spans="5:6" ht="21" customHeight="1">
      <c r="E970" s="149"/>
      <c r="F970" s="149"/>
    </row>
    <row r="971" spans="5:6" ht="21" customHeight="1">
      <c r="E971" s="149"/>
      <c r="F971" s="149"/>
    </row>
    <row r="972" spans="5:6" ht="21" customHeight="1">
      <c r="E972" s="149"/>
      <c r="F972" s="149"/>
    </row>
    <row r="973" spans="5:6" ht="21" customHeight="1">
      <c r="E973" s="149"/>
      <c r="F973" s="149"/>
    </row>
    <row r="974" spans="5:6" ht="21" customHeight="1">
      <c r="E974" s="149"/>
      <c r="F974" s="149"/>
    </row>
    <row r="975" spans="5:6" ht="21" customHeight="1">
      <c r="E975" s="149"/>
      <c r="F975" s="149"/>
    </row>
    <row r="976" spans="5:6" ht="21" customHeight="1">
      <c r="E976" s="149"/>
      <c r="F976" s="149"/>
    </row>
    <row r="977" spans="5:6" ht="21" customHeight="1">
      <c r="E977" s="149"/>
      <c r="F977" s="149"/>
    </row>
  </sheetData>
  <sheetProtection/>
  <printOptions/>
  <pageMargins left="1.1811023622047245" right="0.7874015748031497" top="0.48" bottom="0.47" header="0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N66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7" sqref="J17"/>
    </sheetView>
  </sheetViews>
  <sheetFormatPr defaultColWidth="7.7109375" defaultRowHeight="15" customHeight="1"/>
  <cols>
    <col min="1" max="1" width="1.421875" style="131" customWidth="1"/>
    <col min="2" max="2" width="11.421875" style="131" customWidth="1"/>
    <col min="3" max="3" width="0.9921875" style="131" customWidth="1"/>
    <col min="4" max="4" width="12.00390625" style="131" customWidth="1"/>
    <col min="5" max="5" width="14.7109375" style="131" customWidth="1"/>
    <col min="6" max="6" width="9.28125" style="151" customWidth="1"/>
    <col min="7" max="7" width="8.57421875" style="151" customWidth="1"/>
    <col min="8" max="8" width="9.140625" style="131" customWidth="1"/>
    <col min="9" max="9" width="8.57421875" style="131" customWidth="1"/>
    <col min="10" max="10" width="9.57421875" style="131" customWidth="1"/>
    <col min="11" max="11" width="9.8515625" style="131" customWidth="1"/>
    <col min="12" max="12" width="9.57421875" style="131" customWidth="1"/>
    <col min="13" max="13" width="9.7109375" style="131" customWidth="1"/>
    <col min="14" max="14" width="11.7109375" style="131" customWidth="1"/>
    <col min="15" max="16384" width="7.7109375" style="131" customWidth="1"/>
  </cols>
  <sheetData>
    <row r="1" spans="1:14" s="159" customFormat="1" ht="39" customHeight="1">
      <c r="A1" s="290" t="s">
        <v>155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5" customHeight="1">
      <c r="A2" s="131" t="s">
        <v>143</v>
      </c>
      <c r="B2" s="130" t="s">
        <v>342</v>
      </c>
      <c r="C2" s="130" t="s">
        <v>144</v>
      </c>
      <c r="D2" s="130"/>
      <c r="E2" s="130"/>
      <c r="F2" s="130"/>
      <c r="G2" s="130"/>
      <c r="H2" s="133"/>
      <c r="I2" s="133"/>
      <c r="J2" s="133"/>
      <c r="K2" s="133"/>
      <c r="L2" s="133"/>
      <c r="M2" s="259" t="s">
        <v>279</v>
      </c>
      <c r="N2" s="259"/>
    </row>
    <row r="3" spans="1:14" s="135" customFormat="1" ht="15" customHeight="1">
      <c r="A3" s="295" t="s">
        <v>131</v>
      </c>
      <c r="B3" s="287"/>
      <c r="C3" s="287"/>
      <c r="D3" s="287" t="s">
        <v>0</v>
      </c>
      <c r="E3" s="287" t="s">
        <v>1</v>
      </c>
      <c r="F3" s="291" t="s">
        <v>132</v>
      </c>
      <c r="G3" s="291"/>
      <c r="H3" s="291"/>
      <c r="I3" s="291"/>
      <c r="J3" s="287" t="s">
        <v>137</v>
      </c>
      <c r="K3" s="287"/>
      <c r="L3" s="287"/>
      <c r="M3" s="287" t="s">
        <v>141</v>
      </c>
      <c r="N3" s="292" t="s">
        <v>142</v>
      </c>
    </row>
    <row r="4" spans="1:14" ht="15" customHeight="1">
      <c r="A4" s="296"/>
      <c r="B4" s="288"/>
      <c r="C4" s="288"/>
      <c r="D4" s="288"/>
      <c r="E4" s="288"/>
      <c r="F4" s="285" t="s">
        <v>133</v>
      </c>
      <c r="G4" s="285"/>
      <c r="H4" s="285" t="s">
        <v>134</v>
      </c>
      <c r="I4" s="285"/>
      <c r="J4" s="285" t="s">
        <v>138</v>
      </c>
      <c r="K4" s="285" t="s">
        <v>139</v>
      </c>
      <c r="L4" s="285" t="s">
        <v>140</v>
      </c>
      <c r="M4" s="288"/>
      <c r="N4" s="293"/>
    </row>
    <row r="5" spans="1:14" ht="15" customHeight="1">
      <c r="A5" s="263"/>
      <c r="B5" s="289"/>
      <c r="C5" s="289"/>
      <c r="D5" s="289"/>
      <c r="E5" s="289"/>
      <c r="F5" s="160" t="s">
        <v>135</v>
      </c>
      <c r="G5" s="160" t="s">
        <v>136</v>
      </c>
      <c r="H5" s="160" t="s">
        <v>135</v>
      </c>
      <c r="I5" s="160" t="s">
        <v>136</v>
      </c>
      <c r="J5" s="286"/>
      <c r="K5" s="286"/>
      <c r="L5" s="286"/>
      <c r="M5" s="289"/>
      <c r="N5" s="294"/>
    </row>
    <row r="6" spans="1:14" ht="19.5" customHeight="1">
      <c r="A6" s="297" t="s">
        <v>156</v>
      </c>
      <c r="B6" s="298"/>
      <c r="C6" s="298"/>
      <c r="D6" s="161" t="s">
        <v>361</v>
      </c>
      <c r="E6" s="161"/>
      <c r="F6" s="162"/>
      <c r="G6" s="162"/>
      <c r="H6" s="162"/>
      <c r="I6" s="162"/>
      <c r="J6" s="114">
        <f>SUBTOTAL(9,J7:J28)</f>
        <v>36.5</v>
      </c>
      <c r="K6" s="114">
        <f>SUBTOTAL(9,K7:K28)</f>
        <v>25.500000000000004</v>
      </c>
      <c r="L6" s="114">
        <f>J6-K6</f>
        <v>10.999999999999996</v>
      </c>
      <c r="M6" s="114">
        <f>IF(J6=0,,TRUNC(K6/J6*100,1))</f>
        <v>69.8</v>
      </c>
      <c r="N6" s="163"/>
    </row>
    <row r="7" spans="1:14" s="164" customFormat="1" ht="19.5" customHeight="1">
      <c r="A7" s="297" t="s">
        <v>157</v>
      </c>
      <c r="B7" s="298"/>
      <c r="C7" s="298"/>
      <c r="D7" s="161" t="s">
        <v>358</v>
      </c>
      <c r="E7" s="161"/>
      <c r="F7" s="162"/>
      <c r="G7" s="162"/>
      <c r="H7" s="162"/>
      <c r="I7" s="162"/>
      <c r="J7" s="114">
        <f>SUBTOTAL(9,J8:J9)</f>
        <v>7.699999999999999</v>
      </c>
      <c r="K7" s="114">
        <f>SUBTOTAL(9,K8:K9)</f>
        <v>3.8</v>
      </c>
      <c r="L7" s="114">
        <f>J7-K7</f>
        <v>3.8999999999999995</v>
      </c>
      <c r="M7" s="114">
        <f>IF(J7=0,,TRUNC(K7/J7*100,1))</f>
        <v>49.3</v>
      </c>
      <c r="N7" s="163"/>
    </row>
    <row r="8" spans="1:14" s="164" customFormat="1" ht="19.5" customHeight="1">
      <c r="A8" s="274" t="str">
        <f>IF(E8="",,IF(MID(E8,6,1)="1","면  도",IF(MID(E8,6,1)="2","리  도","농  도")))</f>
        <v>면  도</v>
      </c>
      <c r="B8" s="267"/>
      <c r="C8" s="267"/>
      <c r="D8" s="110" t="s">
        <v>343</v>
      </c>
      <c r="E8" s="110" t="str">
        <f>LEFT(D8,1)&amp;MID(D8,4,1)&amp;"선 ("&amp;농어촌도노선별현황!D2&amp;")"</f>
        <v>묘묘선 (101)</v>
      </c>
      <c r="F8" s="165" t="str">
        <f>IF(LEN($B$2)&gt;3,LEFT($B$2,3),LEFT($B$2,2))</f>
        <v>곡성</v>
      </c>
      <c r="G8" s="165" t="str">
        <f>LEFT(D8,2)</f>
        <v>묘천</v>
      </c>
      <c r="H8" s="165" t="str">
        <f>F8</f>
        <v>곡성</v>
      </c>
      <c r="I8" s="165" t="str">
        <f>RIGHT(D8,2)</f>
        <v>묘천</v>
      </c>
      <c r="J8" s="118">
        <v>1.4</v>
      </c>
      <c r="K8" s="118">
        <v>1.4</v>
      </c>
      <c r="L8" s="118">
        <f>J8-K8</f>
        <v>0</v>
      </c>
      <c r="M8" s="118">
        <f>IF(J8=0,,TRUNC(K8/J8*100,1))</f>
        <v>100</v>
      </c>
      <c r="N8" s="111"/>
    </row>
    <row r="9" spans="1:14" s="164" customFormat="1" ht="19.5" customHeight="1">
      <c r="A9" s="274" t="str">
        <f aca="true" t="shared" si="0" ref="A9:A28">IF(E9="",,IF(MID(E9,6,1)="1","면  도",IF(MID(E9,6,1)="2","리  도","농  도")))</f>
        <v>면  도</v>
      </c>
      <c r="B9" s="267"/>
      <c r="C9" s="267"/>
      <c r="D9" s="110" t="s">
        <v>344</v>
      </c>
      <c r="E9" s="110" t="str">
        <f>LEFT(D9,1)&amp;MID(D9,4,1)&amp;"선 ("&amp;농어촌도노선별현황!D3&amp;")"</f>
        <v>죽서선 (102)</v>
      </c>
      <c r="F9" s="165" t="str">
        <f aca="true" t="shared" si="1" ref="F9:F28">IF(LEN($B$2)&gt;3,LEFT($B$2,3),LEFT($B$2,2))</f>
        <v>곡성</v>
      </c>
      <c r="G9" s="165" t="str">
        <f aca="true" t="shared" si="2" ref="G9:G28">LEFT(D9,2)</f>
        <v>죽동</v>
      </c>
      <c r="H9" s="165" t="str">
        <f aca="true" t="shared" si="3" ref="H9:H28">F9</f>
        <v>곡성</v>
      </c>
      <c r="I9" s="165" t="str">
        <f aca="true" t="shared" si="4" ref="I9:I28">RIGHT(D9,2)</f>
        <v>서계</v>
      </c>
      <c r="J9" s="118">
        <v>6.3</v>
      </c>
      <c r="K9" s="118">
        <v>2.4</v>
      </c>
      <c r="L9" s="118">
        <f aca="true" t="shared" si="5" ref="L9:L28">J9-K9</f>
        <v>3.9</v>
      </c>
      <c r="M9" s="118">
        <f aca="true" t="shared" si="6" ref="M9:M28">IF(J9=0,,TRUNC(K9/J9*100,1))</f>
        <v>38</v>
      </c>
      <c r="N9" s="111"/>
    </row>
    <row r="10" spans="1:14" s="164" customFormat="1" ht="19.5" customHeight="1">
      <c r="A10" s="297" t="s">
        <v>157</v>
      </c>
      <c r="B10" s="298"/>
      <c r="C10" s="298"/>
      <c r="D10" s="161" t="s">
        <v>359</v>
      </c>
      <c r="E10" s="161"/>
      <c r="F10" s="162"/>
      <c r="G10" s="162"/>
      <c r="H10" s="162"/>
      <c r="I10" s="162"/>
      <c r="J10" s="114">
        <f>SUBTOTAL(9,J11:J15)</f>
        <v>11</v>
      </c>
      <c r="K10" s="114">
        <f>SUBTOTAL(9,K11:K15)</f>
        <v>7.1</v>
      </c>
      <c r="L10" s="114">
        <f>J10-K10</f>
        <v>3.9000000000000004</v>
      </c>
      <c r="M10" s="114">
        <f>IF(J10=0,,TRUNC(K10/J10*100,1))</f>
        <v>64.5</v>
      </c>
      <c r="N10" s="163"/>
    </row>
    <row r="11" spans="1:14" s="164" customFormat="1" ht="19.5" customHeight="1">
      <c r="A11" s="274" t="str">
        <f t="shared" si="0"/>
        <v>리  도</v>
      </c>
      <c r="B11" s="267"/>
      <c r="C11" s="267"/>
      <c r="D11" s="110" t="s">
        <v>345</v>
      </c>
      <c r="E11" s="110" t="str">
        <f>LEFT(D11,1)&amp;MID(D11,4,1)&amp;"선 ("&amp;농어촌도노선별현황!D4&amp;")"</f>
        <v>죽학선 (201)</v>
      </c>
      <c r="F11" s="165" t="str">
        <f t="shared" si="1"/>
        <v>곡성</v>
      </c>
      <c r="G11" s="165" t="str">
        <f t="shared" si="2"/>
        <v>죽동</v>
      </c>
      <c r="H11" s="165" t="str">
        <f t="shared" si="3"/>
        <v>곡성</v>
      </c>
      <c r="I11" s="165" t="str">
        <f t="shared" si="4"/>
        <v>학정</v>
      </c>
      <c r="J11" s="118">
        <v>1.9</v>
      </c>
      <c r="K11" s="209">
        <v>0.7</v>
      </c>
      <c r="L11" s="118">
        <f t="shared" si="5"/>
        <v>1.2</v>
      </c>
      <c r="M11" s="118">
        <f t="shared" si="6"/>
        <v>36.8</v>
      </c>
      <c r="N11" s="111"/>
    </row>
    <row r="12" spans="1:14" s="164" customFormat="1" ht="19.5" customHeight="1">
      <c r="A12" s="274" t="str">
        <f t="shared" si="0"/>
        <v>리  도</v>
      </c>
      <c r="B12" s="267"/>
      <c r="C12" s="267"/>
      <c r="D12" s="110" t="s">
        <v>346</v>
      </c>
      <c r="E12" s="110" t="str">
        <f>LEFT(D12,1)&amp;MID(D12,4,1)&amp;"선 ("&amp;농어촌도노선별현황!D5&amp;")"</f>
        <v>장대선 (202)</v>
      </c>
      <c r="F12" s="165" t="str">
        <f t="shared" si="1"/>
        <v>곡성</v>
      </c>
      <c r="G12" s="165" t="str">
        <f t="shared" si="2"/>
        <v>장선</v>
      </c>
      <c r="H12" s="165" t="str">
        <f t="shared" si="3"/>
        <v>곡성</v>
      </c>
      <c r="I12" s="165" t="str">
        <f t="shared" si="4"/>
        <v>대평</v>
      </c>
      <c r="J12" s="118">
        <v>2.2</v>
      </c>
      <c r="K12" s="118">
        <v>1.6</v>
      </c>
      <c r="L12" s="118">
        <f t="shared" si="5"/>
        <v>0.6000000000000001</v>
      </c>
      <c r="M12" s="118">
        <f t="shared" si="6"/>
        <v>72.7</v>
      </c>
      <c r="N12" s="111"/>
    </row>
    <row r="13" spans="1:14" s="164" customFormat="1" ht="19.5" customHeight="1">
      <c r="A13" s="274" t="str">
        <f t="shared" si="0"/>
        <v>리  도</v>
      </c>
      <c r="B13" s="267"/>
      <c r="C13" s="267"/>
      <c r="D13" s="110" t="s">
        <v>347</v>
      </c>
      <c r="E13" s="110" t="str">
        <f>LEFT(D13,1)&amp;MID(D13,4,1)&amp;"선 ("&amp;농어촌도노선별현황!D6&amp;")"</f>
        <v>장신선 (203)</v>
      </c>
      <c r="F13" s="165" t="str">
        <f t="shared" si="1"/>
        <v>곡성</v>
      </c>
      <c r="G13" s="165" t="str">
        <f t="shared" si="2"/>
        <v>장선</v>
      </c>
      <c r="H13" s="165" t="str">
        <f t="shared" si="3"/>
        <v>곡성</v>
      </c>
      <c r="I13" s="165" t="str">
        <f t="shared" si="4"/>
        <v>신기</v>
      </c>
      <c r="J13" s="118">
        <v>2</v>
      </c>
      <c r="K13" s="118">
        <v>1</v>
      </c>
      <c r="L13" s="118">
        <f t="shared" si="5"/>
        <v>1</v>
      </c>
      <c r="M13" s="118">
        <f t="shared" si="6"/>
        <v>50</v>
      </c>
      <c r="N13" s="111"/>
    </row>
    <row r="14" spans="1:14" s="164" customFormat="1" ht="19.5" customHeight="1">
      <c r="A14" s="274" t="str">
        <f t="shared" si="0"/>
        <v>리  도</v>
      </c>
      <c r="B14" s="267"/>
      <c r="C14" s="267"/>
      <c r="D14" s="110" t="s">
        <v>348</v>
      </c>
      <c r="E14" s="110" t="str">
        <f>LEFT(D14,1)&amp;MID(D14,4,1)&amp;"선 ("&amp;농어촌도노선별현황!D7&amp;")"</f>
        <v>학장선 (204)</v>
      </c>
      <c r="F14" s="165" t="str">
        <f t="shared" si="1"/>
        <v>곡성</v>
      </c>
      <c r="G14" s="165" t="str">
        <f t="shared" si="2"/>
        <v>학정</v>
      </c>
      <c r="H14" s="165" t="str">
        <f t="shared" si="3"/>
        <v>곡성</v>
      </c>
      <c r="I14" s="165" t="str">
        <f t="shared" si="4"/>
        <v>장선</v>
      </c>
      <c r="J14" s="118">
        <v>1.4</v>
      </c>
      <c r="K14" s="118">
        <v>1.3</v>
      </c>
      <c r="L14" s="118">
        <f t="shared" si="5"/>
        <v>0.09999999999999987</v>
      </c>
      <c r="M14" s="118">
        <f t="shared" si="6"/>
        <v>92.8</v>
      </c>
      <c r="N14" s="111"/>
    </row>
    <row r="15" spans="1:14" s="164" customFormat="1" ht="19.5" customHeight="1">
      <c r="A15" s="274" t="str">
        <f t="shared" si="0"/>
        <v>리  도</v>
      </c>
      <c r="B15" s="267"/>
      <c r="C15" s="267"/>
      <c r="D15" s="110" t="s">
        <v>349</v>
      </c>
      <c r="E15" s="110" t="str">
        <f>LEFT(D15,1)&amp;MID(D15,4,1)&amp;"선 ("&amp;농어촌도노선별현황!D8&amp;")"</f>
        <v>읍학선 (207)</v>
      </c>
      <c r="F15" s="165" t="str">
        <f t="shared" si="1"/>
        <v>곡성</v>
      </c>
      <c r="G15" s="165" t="str">
        <f t="shared" si="2"/>
        <v>읍내</v>
      </c>
      <c r="H15" s="165" t="str">
        <f t="shared" si="3"/>
        <v>곡성</v>
      </c>
      <c r="I15" s="165" t="str">
        <f t="shared" si="4"/>
        <v>학정</v>
      </c>
      <c r="J15" s="118">
        <v>3.5</v>
      </c>
      <c r="K15" s="118">
        <v>2.5</v>
      </c>
      <c r="L15" s="118">
        <f t="shared" si="5"/>
        <v>1</v>
      </c>
      <c r="M15" s="118">
        <f t="shared" si="6"/>
        <v>71.4</v>
      </c>
      <c r="N15" s="111"/>
    </row>
    <row r="16" spans="1:14" s="164" customFormat="1" ht="19.5" customHeight="1">
      <c r="A16" s="297" t="s">
        <v>157</v>
      </c>
      <c r="B16" s="298"/>
      <c r="C16" s="298"/>
      <c r="D16" s="161" t="s">
        <v>360</v>
      </c>
      <c r="E16" s="161"/>
      <c r="F16" s="162"/>
      <c r="G16" s="162"/>
      <c r="H16" s="162"/>
      <c r="I16" s="162"/>
      <c r="J16" s="114">
        <f>SUBTOTAL(9,J17:J28)</f>
        <v>17.8</v>
      </c>
      <c r="K16" s="114">
        <f>SUBTOTAL(9,K17:K28)</f>
        <v>14.600000000000003</v>
      </c>
      <c r="L16" s="114">
        <f>J16-K16</f>
        <v>3.1999999999999975</v>
      </c>
      <c r="M16" s="114">
        <f>IF(J16=0,,TRUNC(K16/J16*100,1))</f>
        <v>82</v>
      </c>
      <c r="N16" s="163"/>
    </row>
    <row r="17" spans="1:14" s="164" customFormat="1" ht="19.5" customHeight="1">
      <c r="A17" s="274" t="str">
        <f t="shared" si="0"/>
        <v>농  도</v>
      </c>
      <c r="B17" s="267"/>
      <c r="C17" s="267"/>
      <c r="D17" s="110" t="s">
        <v>350</v>
      </c>
      <c r="E17" s="110" t="str">
        <f>LEFT(D17,1)&amp;MID(D17,4,1)&amp;"선 ("&amp;농어촌도노선별현황!D9&amp;")"</f>
        <v>장장선 (301)</v>
      </c>
      <c r="F17" s="165" t="str">
        <f t="shared" si="1"/>
        <v>곡성</v>
      </c>
      <c r="G17" s="165" t="str">
        <f t="shared" si="2"/>
        <v>장선</v>
      </c>
      <c r="H17" s="165" t="str">
        <f t="shared" si="3"/>
        <v>곡성</v>
      </c>
      <c r="I17" s="165" t="str">
        <f t="shared" si="4"/>
        <v>장선</v>
      </c>
      <c r="J17" s="118">
        <v>1.2</v>
      </c>
      <c r="K17" s="118">
        <v>0.4</v>
      </c>
      <c r="L17" s="118">
        <f t="shared" si="5"/>
        <v>0.7999999999999999</v>
      </c>
      <c r="M17" s="118">
        <f t="shared" si="6"/>
        <v>33.3</v>
      </c>
      <c r="N17" s="111"/>
    </row>
    <row r="18" spans="1:14" s="164" customFormat="1" ht="19.5" customHeight="1">
      <c r="A18" s="274" t="str">
        <f t="shared" si="0"/>
        <v>농  도</v>
      </c>
      <c r="B18" s="267"/>
      <c r="C18" s="267"/>
      <c r="D18" s="110" t="s">
        <v>351</v>
      </c>
      <c r="E18" s="110" t="str">
        <f>LEFT(D18,1)&amp;MID(D18,4,1)&amp;"선 ("&amp;농어촌도노선별현황!D10&amp;")"</f>
        <v>대대선 (302)</v>
      </c>
      <c r="F18" s="165" t="str">
        <f t="shared" si="1"/>
        <v>곡성</v>
      </c>
      <c r="G18" s="165" t="str">
        <f t="shared" si="2"/>
        <v>대평</v>
      </c>
      <c r="H18" s="165" t="str">
        <f t="shared" si="3"/>
        <v>곡성</v>
      </c>
      <c r="I18" s="165" t="str">
        <f t="shared" si="4"/>
        <v>대평</v>
      </c>
      <c r="J18" s="118">
        <v>1.8</v>
      </c>
      <c r="K18" s="118">
        <v>1.8</v>
      </c>
      <c r="L18" s="118">
        <f t="shared" si="5"/>
        <v>0</v>
      </c>
      <c r="M18" s="118">
        <f t="shared" si="6"/>
        <v>100</v>
      </c>
      <c r="N18" s="111"/>
    </row>
    <row r="19" spans="1:14" s="164" customFormat="1" ht="19.5" customHeight="1">
      <c r="A19" s="274" t="str">
        <f t="shared" si="0"/>
        <v>농  도</v>
      </c>
      <c r="B19" s="267"/>
      <c r="C19" s="267"/>
      <c r="D19" s="110" t="s">
        <v>352</v>
      </c>
      <c r="E19" s="110" t="str">
        <f>LEFT(D19,1)&amp;MID(D19,4,1)&amp;"선 ("&amp;농어촌도노선별현황!D11&amp;")"</f>
        <v>신대선 (303)</v>
      </c>
      <c r="F19" s="165" t="str">
        <f t="shared" si="1"/>
        <v>곡성</v>
      </c>
      <c r="G19" s="165" t="str">
        <f t="shared" si="2"/>
        <v>신리</v>
      </c>
      <c r="H19" s="165" t="str">
        <f t="shared" si="3"/>
        <v>곡성</v>
      </c>
      <c r="I19" s="165" t="str">
        <f t="shared" si="4"/>
        <v>대평</v>
      </c>
      <c r="J19" s="118">
        <v>2.6</v>
      </c>
      <c r="K19" s="118">
        <v>2.6</v>
      </c>
      <c r="L19" s="118">
        <f t="shared" si="5"/>
        <v>0</v>
      </c>
      <c r="M19" s="118">
        <f t="shared" si="6"/>
        <v>100</v>
      </c>
      <c r="N19" s="111"/>
    </row>
    <row r="20" spans="1:14" s="164" customFormat="1" ht="19.5" customHeight="1">
      <c r="A20" s="274" t="str">
        <f t="shared" si="0"/>
        <v>농  도</v>
      </c>
      <c r="B20" s="267"/>
      <c r="C20" s="267"/>
      <c r="D20" s="110" t="s">
        <v>351</v>
      </c>
      <c r="E20" s="110" t="str">
        <f>LEFT(D20,1)&amp;MID(D20,4,1)&amp;"선 ("&amp;농어촌도노선별현황!D12&amp;")"</f>
        <v>대대선 (304)</v>
      </c>
      <c r="F20" s="165" t="str">
        <f t="shared" si="1"/>
        <v>곡성</v>
      </c>
      <c r="G20" s="165" t="str">
        <f t="shared" si="2"/>
        <v>대평</v>
      </c>
      <c r="H20" s="165" t="str">
        <f t="shared" si="3"/>
        <v>곡성</v>
      </c>
      <c r="I20" s="165" t="str">
        <f t="shared" si="4"/>
        <v>대평</v>
      </c>
      <c r="J20" s="118">
        <v>1.2</v>
      </c>
      <c r="K20" s="118">
        <v>1.2</v>
      </c>
      <c r="L20" s="118">
        <f t="shared" si="5"/>
        <v>0</v>
      </c>
      <c r="M20" s="118">
        <f t="shared" si="6"/>
        <v>100</v>
      </c>
      <c r="N20" s="111"/>
    </row>
    <row r="21" spans="1:14" s="164" customFormat="1" ht="19.5" customHeight="1">
      <c r="A21" s="274" t="str">
        <f t="shared" si="0"/>
        <v>농  도</v>
      </c>
      <c r="B21" s="267"/>
      <c r="C21" s="267"/>
      <c r="D21" s="110" t="s">
        <v>343</v>
      </c>
      <c r="E21" s="110" t="str">
        <f>LEFT(D21,1)&amp;MID(D21,4,1)&amp;"선 ("&amp;농어촌도노선별현황!D13&amp;")"</f>
        <v>묘묘선 (305)</v>
      </c>
      <c r="F21" s="165" t="str">
        <f t="shared" si="1"/>
        <v>곡성</v>
      </c>
      <c r="G21" s="165" t="str">
        <f t="shared" si="2"/>
        <v>묘천</v>
      </c>
      <c r="H21" s="165" t="str">
        <f t="shared" si="3"/>
        <v>곡성</v>
      </c>
      <c r="I21" s="165" t="str">
        <f t="shared" si="4"/>
        <v>묘천</v>
      </c>
      <c r="J21" s="118">
        <v>2.3</v>
      </c>
      <c r="K21" s="118">
        <v>2.3</v>
      </c>
      <c r="L21" s="118">
        <f t="shared" si="5"/>
        <v>0</v>
      </c>
      <c r="M21" s="118">
        <f t="shared" si="6"/>
        <v>100</v>
      </c>
      <c r="N21" s="111"/>
    </row>
    <row r="22" spans="1:14" s="164" customFormat="1" ht="19.5" customHeight="1">
      <c r="A22" s="274" t="str">
        <f t="shared" si="0"/>
        <v>농  도</v>
      </c>
      <c r="B22" s="267"/>
      <c r="C22" s="267"/>
      <c r="D22" s="110" t="s">
        <v>353</v>
      </c>
      <c r="E22" s="110" t="str">
        <f>LEFT(D22,1)&amp;MID(D22,4,1)&amp;"선 ("&amp;농어촌도노선별현황!D14&amp;")"</f>
        <v>죽월선 (306)</v>
      </c>
      <c r="F22" s="165" t="str">
        <f t="shared" si="1"/>
        <v>곡성</v>
      </c>
      <c r="G22" s="165" t="str">
        <f t="shared" si="2"/>
        <v>죽동</v>
      </c>
      <c r="H22" s="165" t="str">
        <f t="shared" si="3"/>
        <v>곡성</v>
      </c>
      <c r="I22" s="165" t="str">
        <f t="shared" si="4"/>
        <v>월봉</v>
      </c>
      <c r="J22" s="118">
        <v>1.4</v>
      </c>
      <c r="K22" s="118">
        <v>0</v>
      </c>
      <c r="L22" s="118">
        <f t="shared" si="5"/>
        <v>1.4</v>
      </c>
      <c r="M22" s="118">
        <f t="shared" si="6"/>
        <v>0</v>
      </c>
      <c r="N22" s="111"/>
    </row>
    <row r="23" spans="1:14" s="164" customFormat="1" ht="19.5" customHeight="1">
      <c r="A23" s="274" t="str">
        <f t="shared" si="0"/>
        <v>농  도</v>
      </c>
      <c r="B23" s="267"/>
      <c r="C23" s="267"/>
      <c r="D23" s="110" t="s">
        <v>354</v>
      </c>
      <c r="E23" s="110" t="str">
        <f>LEFT(D23,1)&amp;MID(D23,4,1)&amp;"선 ("&amp;농어촌도노선별현황!D15&amp;")"</f>
        <v>구구선 (307)</v>
      </c>
      <c r="F23" s="165" t="str">
        <f t="shared" si="1"/>
        <v>곡성</v>
      </c>
      <c r="G23" s="165" t="str">
        <f t="shared" si="2"/>
        <v>구원</v>
      </c>
      <c r="H23" s="165" t="str">
        <f t="shared" si="3"/>
        <v>곡성</v>
      </c>
      <c r="I23" s="165" t="str">
        <f t="shared" si="4"/>
        <v>구원</v>
      </c>
      <c r="J23" s="118">
        <v>0.8</v>
      </c>
      <c r="K23" s="118">
        <v>0.8</v>
      </c>
      <c r="L23" s="118">
        <f t="shared" si="5"/>
        <v>0</v>
      </c>
      <c r="M23" s="118">
        <f t="shared" si="6"/>
        <v>100</v>
      </c>
      <c r="N23" s="111"/>
    </row>
    <row r="24" spans="1:14" s="164" customFormat="1" ht="19.5" customHeight="1">
      <c r="A24" s="274" t="str">
        <f t="shared" si="0"/>
        <v>농  도</v>
      </c>
      <c r="B24" s="267"/>
      <c r="C24" s="267"/>
      <c r="D24" s="110" t="s">
        <v>346</v>
      </c>
      <c r="E24" s="110" t="str">
        <f>LEFT(D24,1)&amp;MID(D24,4,1)&amp;"선 ("&amp;농어촌도노선별현황!D16&amp;")"</f>
        <v>장대선 (308)</v>
      </c>
      <c r="F24" s="165" t="str">
        <f t="shared" si="1"/>
        <v>곡성</v>
      </c>
      <c r="G24" s="165" t="str">
        <f t="shared" si="2"/>
        <v>장선</v>
      </c>
      <c r="H24" s="165" t="str">
        <f t="shared" si="3"/>
        <v>곡성</v>
      </c>
      <c r="I24" s="165" t="str">
        <f t="shared" si="4"/>
        <v>대평</v>
      </c>
      <c r="J24" s="118">
        <v>1</v>
      </c>
      <c r="K24" s="118">
        <v>1</v>
      </c>
      <c r="L24" s="118">
        <f t="shared" si="5"/>
        <v>0</v>
      </c>
      <c r="M24" s="118">
        <f t="shared" si="6"/>
        <v>100</v>
      </c>
      <c r="N24" s="111"/>
    </row>
    <row r="25" spans="1:14" s="164" customFormat="1" ht="19.5" customHeight="1">
      <c r="A25" s="307" t="str">
        <f t="shared" si="0"/>
        <v>농  도</v>
      </c>
      <c r="B25" s="308"/>
      <c r="C25" s="308"/>
      <c r="D25" s="166" t="s">
        <v>355</v>
      </c>
      <c r="E25" s="166" t="str">
        <f>LEFT(D25,1)&amp;MID(D25,4,1)&amp;"선 ("&amp;농어촌도노선별현황!D17&amp;")"</f>
        <v>장동선 (309)</v>
      </c>
      <c r="F25" s="167" t="str">
        <f t="shared" si="1"/>
        <v>곡성</v>
      </c>
      <c r="G25" s="167" t="str">
        <f t="shared" si="2"/>
        <v>장선</v>
      </c>
      <c r="H25" s="167" t="str">
        <f t="shared" si="3"/>
        <v>곡성</v>
      </c>
      <c r="I25" s="167" t="str">
        <f t="shared" si="4"/>
        <v>동산</v>
      </c>
      <c r="J25" s="168">
        <v>2.3</v>
      </c>
      <c r="K25" s="168">
        <v>2.3</v>
      </c>
      <c r="L25" s="168">
        <f t="shared" si="5"/>
        <v>0</v>
      </c>
      <c r="M25" s="168">
        <f t="shared" si="6"/>
        <v>100</v>
      </c>
      <c r="N25" s="169"/>
    </row>
    <row r="26" spans="1:14" s="164" customFormat="1" ht="19.5" customHeight="1">
      <c r="A26" s="299" t="str">
        <f t="shared" si="0"/>
        <v>농  도</v>
      </c>
      <c r="B26" s="300"/>
      <c r="C26" s="300"/>
      <c r="D26" s="170" t="s">
        <v>356</v>
      </c>
      <c r="E26" s="170" t="str">
        <f>LEFT(D26,1)&amp;MID(D26,4,1)&amp;"선 ("&amp;농어촌도노선별현황!D18&amp;")"</f>
        <v>대신선 (310)</v>
      </c>
      <c r="F26" s="171" t="str">
        <f t="shared" si="1"/>
        <v>곡성</v>
      </c>
      <c r="G26" s="171" t="str">
        <f t="shared" si="2"/>
        <v>대평</v>
      </c>
      <c r="H26" s="171" t="str">
        <f t="shared" si="3"/>
        <v>곡성</v>
      </c>
      <c r="I26" s="171" t="str">
        <f t="shared" si="4"/>
        <v>신리</v>
      </c>
      <c r="J26" s="123">
        <v>0.9</v>
      </c>
      <c r="K26" s="123">
        <v>0.9</v>
      </c>
      <c r="L26" s="123">
        <f t="shared" si="5"/>
        <v>0</v>
      </c>
      <c r="M26" s="123">
        <f t="shared" si="6"/>
        <v>100</v>
      </c>
      <c r="N26" s="172"/>
    </row>
    <row r="27" spans="1:14" s="164" customFormat="1" ht="19.5" customHeight="1">
      <c r="A27" s="304" t="str">
        <f t="shared" si="0"/>
        <v>농  도</v>
      </c>
      <c r="B27" s="305"/>
      <c r="C27" s="306"/>
      <c r="D27" s="244" t="s">
        <v>357</v>
      </c>
      <c r="E27" s="244" t="str">
        <f>LEFT(D27,1)&amp;MID(D27,4,1)&amp;"선 ("&amp;농어촌도노선별현황!D19&amp;")"</f>
        <v>구서선 (311)</v>
      </c>
      <c r="F27" s="245" t="str">
        <f t="shared" si="1"/>
        <v>곡성</v>
      </c>
      <c r="G27" s="245" t="str">
        <f t="shared" si="2"/>
        <v>구원</v>
      </c>
      <c r="H27" s="245" t="str">
        <f t="shared" si="3"/>
        <v>곡성</v>
      </c>
      <c r="I27" s="245" t="str">
        <f t="shared" si="4"/>
        <v>서계</v>
      </c>
      <c r="J27" s="246">
        <v>1.8</v>
      </c>
      <c r="K27" s="246">
        <v>0.8</v>
      </c>
      <c r="L27" s="246">
        <f t="shared" si="5"/>
        <v>1</v>
      </c>
      <c r="M27" s="246">
        <f t="shared" si="6"/>
        <v>44.4</v>
      </c>
      <c r="N27" s="247"/>
    </row>
    <row r="28" spans="1:14" s="164" customFormat="1" ht="19.5" customHeight="1">
      <c r="A28" s="301" t="str">
        <f t="shared" si="0"/>
        <v>농  도</v>
      </c>
      <c r="B28" s="302"/>
      <c r="C28" s="303"/>
      <c r="D28" s="110" t="s">
        <v>354</v>
      </c>
      <c r="E28" s="110" t="str">
        <f>LEFT(D28,1)&amp;MID(D28,4,1)&amp;"선 ("&amp;농어촌도노선별현황!D20&amp;")"</f>
        <v>구구선 (312)</v>
      </c>
      <c r="F28" s="165" t="str">
        <f t="shared" si="1"/>
        <v>곡성</v>
      </c>
      <c r="G28" s="165" t="str">
        <f t="shared" si="2"/>
        <v>구원</v>
      </c>
      <c r="H28" s="165" t="str">
        <f t="shared" si="3"/>
        <v>곡성</v>
      </c>
      <c r="I28" s="165" t="str">
        <f t="shared" si="4"/>
        <v>구원</v>
      </c>
      <c r="J28" s="118">
        <v>0.5</v>
      </c>
      <c r="K28" s="118">
        <v>0.5</v>
      </c>
      <c r="L28" s="118">
        <f t="shared" si="5"/>
        <v>0</v>
      </c>
      <c r="M28" s="118">
        <f t="shared" si="6"/>
        <v>100</v>
      </c>
      <c r="N28" s="111"/>
    </row>
    <row r="29" spans="1:14" s="164" customFormat="1" ht="19.5" customHeight="1">
      <c r="A29" s="279"/>
      <c r="B29" s="280"/>
      <c r="C29" s="281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1"/>
    </row>
    <row r="30" spans="1:14" s="164" customFormat="1" ht="19.5" customHeight="1">
      <c r="A30" s="279"/>
      <c r="B30" s="280"/>
      <c r="C30" s="281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s="164" customFormat="1" ht="19.5" customHeight="1">
      <c r="A31" s="279"/>
      <c r="B31" s="280"/>
      <c r="C31" s="281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1"/>
    </row>
    <row r="32" spans="1:14" s="164" customFormat="1" ht="19.5" customHeight="1">
      <c r="A32" s="279"/>
      <c r="B32" s="280"/>
      <c r="C32" s="281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1"/>
    </row>
    <row r="33" spans="1:14" s="164" customFormat="1" ht="19.5" customHeight="1">
      <c r="A33" s="279"/>
      <c r="B33" s="280"/>
      <c r="C33" s="281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1"/>
    </row>
    <row r="34" spans="1:14" s="164" customFormat="1" ht="19.5" customHeight="1">
      <c r="A34" s="279"/>
      <c r="B34" s="280"/>
      <c r="C34" s="281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</row>
    <row r="35" spans="1:14" s="164" customFormat="1" ht="19.5" customHeight="1">
      <c r="A35" s="279"/>
      <c r="B35" s="280"/>
      <c r="C35" s="281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1"/>
    </row>
    <row r="36" spans="1:14" s="164" customFormat="1" ht="19.5" customHeight="1">
      <c r="A36" s="279"/>
      <c r="B36" s="280"/>
      <c r="C36" s="281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1"/>
    </row>
    <row r="37" spans="1:14" s="164" customFormat="1" ht="19.5" customHeight="1">
      <c r="A37" s="279"/>
      <c r="B37" s="280"/>
      <c r="C37" s="281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1"/>
    </row>
    <row r="38" spans="1:14" s="164" customFormat="1" ht="19.5" customHeight="1">
      <c r="A38" s="279"/>
      <c r="B38" s="280"/>
      <c r="C38" s="281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1"/>
    </row>
    <row r="39" spans="1:14" s="164" customFormat="1" ht="19.5" customHeight="1">
      <c r="A39" s="279"/>
      <c r="B39" s="280"/>
      <c r="C39" s="281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1"/>
    </row>
    <row r="40" spans="1:14" s="164" customFormat="1" ht="19.5" customHeight="1">
      <c r="A40" s="279"/>
      <c r="B40" s="280"/>
      <c r="C40" s="281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</row>
    <row r="41" spans="1:14" s="164" customFormat="1" ht="19.5" customHeight="1">
      <c r="A41" s="279"/>
      <c r="B41" s="280"/>
      <c r="C41" s="281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1"/>
    </row>
    <row r="42" spans="1:14" s="164" customFormat="1" ht="19.5" customHeight="1">
      <c r="A42" s="279"/>
      <c r="B42" s="280"/>
      <c r="C42" s="281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1"/>
    </row>
    <row r="43" spans="1:14" s="164" customFormat="1" ht="19.5" customHeight="1">
      <c r="A43" s="279"/>
      <c r="B43" s="280"/>
      <c r="C43" s="281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1"/>
    </row>
    <row r="44" spans="1:14" s="164" customFormat="1" ht="19.5" customHeight="1">
      <c r="A44" s="279"/>
      <c r="B44" s="280"/>
      <c r="C44" s="281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164" customFormat="1" ht="19.5" customHeight="1">
      <c r="A45" s="279"/>
      <c r="B45" s="280"/>
      <c r="C45" s="281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1"/>
    </row>
    <row r="46" spans="1:14" s="164" customFormat="1" ht="19.5" customHeight="1">
      <c r="A46" s="282"/>
      <c r="B46" s="283"/>
      <c r="C46" s="284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9"/>
    </row>
    <row r="47" spans="1:14" s="164" customFormat="1" ht="19.5" customHeight="1">
      <c r="A47" s="276"/>
      <c r="B47" s="277"/>
      <c r="C47" s="278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3"/>
    </row>
    <row r="48" s="164" customFormat="1" ht="19.5" customHeight="1"/>
    <row r="49" s="164" customFormat="1" ht="19.5" customHeight="1"/>
    <row r="50" s="164" customFormat="1" ht="19.5" customHeight="1"/>
    <row r="51" s="164" customFormat="1" ht="19.5" customHeight="1"/>
    <row r="52" s="164" customFormat="1" ht="19.5" customHeight="1"/>
    <row r="53" s="164" customFormat="1" ht="19.5" customHeight="1"/>
    <row r="54" s="164" customFormat="1" ht="19.5" customHeight="1"/>
    <row r="55" s="164" customFormat="1" ht="19.5" customHeight="1"/>
    <row r="56" s="164" customFormat="1" ht="19.5" customHeight="1"/>
    <row r="57" s="164" customFormat="1" ht="19.5" customHeight="1"/>
    <row r="58" s="164" customFormat="1" ht="19.5" customHeight="1"/>
    <row r="59" s="164" customFormat="1" ht="19.5" customHeight="1"/>
    <row r="60" s="164" customFormat="1" ht="19.5" customHeight="1"/>
    <row r="61" s="164" customFormat="1" ht="19.5" customHeight="1"/>
    <row r="62" s="164" customFormat="1" ht="19.5" customHeight="1"/>
    <row r="63" s="164" customFormat="1" ht="19.5" customHeight="1"/>
    <row r="64" s="164" customFormat="1" ht="19.5" customHeight="1"/>
    <row r="65" s="164" customFormat="1" ht="19.5" customHeight="1"/>
    <row r="66" s="164" customFormat="1" ht="19.5" customHeight="1"/>
    <row r="67" s="164" customFormat="1" ht="19.5" customHeight="1"/>
    <row r="68" s="164" customFormat="1" ht="19.5" customHeight="1"/>
    <row r="69" s="164" customFormat="1" ht="19.5" customHeight="1"/>
    <row r="70" s="164" customFormat="1" ht="19.5" customHeight="1"/>
    <row r="71" s="164" customFormat="1" ht="19.5" customHeight="1"/>
    <row r="72" s="164" customFormat="1" ht="19.5" customHeight="1"/>
    <row r="73" s="164" customFormat="1" ht="19.5" customHeight="1"/>
    <row r="74" s="164" customFormat="1" ht="19.5" customHeight="1"/>
    <row r="75" s="164" customFormat="1" ht="19.5" customHeight="1"/>
    <row r="76" s="164" customFormat="1" ht="19.5" customHeight="1"/>
    <row r="77" s="164" customFormat="1" ht="19.5" customHeight="1"/>
    <row r="78" s="164" customFormat="1" ht="19.5" customHeight="1"/>
    <row r="79" s="164" customFormat="1" ht="19.5" customHeight="1"/>
    <row r="80" s="164" customFormat="1" ht="19.5" customHeight="1"/>
    <row r="81" s="164" customFormat="1" ht="19.5" customHeight="1"/>
    <row r="82" s="164" customFormat="1" ht="19.5" customHeight="1"/>
    <row r="83" s="164" customFormat="1" ht="19.5" customHeight="1"/>
    <row r="84" s="164" customFormat="1" ht="19.5" customHeight="1"/>
    <row r="85" s="164" customFormat="1" ht="19.5" customHeight="1"/>
    <row r="86" s="164" customFormat="1" ht="19.5" customHeight="1"/>
    <row r="87" s="164" customFormat="1" ht="19.5" customHeight="1"/>
    <row r="88" s="164" customFormat="1" ht="19.5" customHeight="1"/>
    <row r="89" s="164" customFormat="1" ht="19.5" customHeight="1"/>
    <row r="90" s="164" customFormat="1" ht="19.5" customHeight="1"/>
    <row r="91" s="164" customFormat="1" ht="19.5" customHeight="1"/>
    <row r="92" s="164" customFormat="1" ht="19.5" customHeight="1"/>
    <row r="93" s="164" customFormat="1" ht="19.5" customHeight="1"/>
    <row r="94" s="164" customFormat="1" ht="19.5" customHeight="1"/>
    <row r="95" s="164" customFormat="1" ht="19.5" customHeight="1"/>
    <row r="96" s="164" customFormat="1" ht="19.5" customHeight="1"/>
    <row r="97" s="164" customFormat="1" ht="19.5" customHeight="1"/>
    <row r="98" s="164" customFormat="1" ht="19.5" customHeight="1"/>
    <row r="99" s="164" customFormat="1" ht="19.5" customHeight="1"/>
    <row r="100" s="164" customFormat="1" ht="19.5" customHeight="1"/>
    <row r="101" s="164" customFormat="1" ht="19.5" customHeight="1"/>
    <row r="102" s="164" customFormat="1" ht="19.5" customHeight="1"/>
    <row r="103" s="164" customFormat="1" ht="19.5" customHeight="1"/>
    <row r="104" s="164" customFormat="1" ht="19.5" customHeight="1"/>
    <row r="105" s="164" customFormat="1" ht="19.5" customHeight="1"/>
    <row r="106" s="164" customFormat="1" ht="19.5" customHeight="1"/>
    <row r="107" s="164" customFormat="1" ht="19.5" customHeight="1"/>
    <row r="108" s="164" customFormat="1" ht="19.5" customHeight="1"/>
    <row r="109" s="164" customFormat="1" ht="19.5" customHeight="1"/>
    <row r="110" s="164" customFormat="1" ht="19.5" customHeight="1"/>
    <row r="111" s="164" customFormat="1" ht="19.5" customHeight="1"/>
    <row r="112" s="164" customFormat="1" ht="19.5" customHeight="1"/>
    <row r="113" s="164" customFormat="1" ht="19.5" customHeight="1"/>
    <row r="114" s="164" customFormat="1" ht="19.5" customHeight="1"/>
    <row r="115" s="164" customFormat="1" ht="19.5" customHeight="1"/>
    <row r="116" s="164" customFormat="1" ht="19.5" customHeight="1"/>
    <row r="117" s="164" customFormat="1" ht="19.5" customHeight="1"/>
    <row r="118" s="164" customFormat="1" ht="19.5" customHeight="1"/>
    <row r="119" s="164" customFormat="1" ht="19.5" customHeight="1"/>
    <row r="120" s="164" customFormat="1" ht="19.5" customHeight="1"/>
    <row r="121" s="164" customFormat="1" ht="19.5" customHeight="1"/>
    <row r="122" s="164" customFormat="1" ht="19.5" customHeight="1"/>
    <row r="123" s="164" customFormat="1" ht="19.5" customHeight="1"/>
    <row r="124" s="164" customFormat="1" ht="19.5" customHeight="1"/>
    <row r="125" s="164" customFormat="1" ht="19.5" customHeight="1"/>
    <row r="126" s="164" customFormat="1" ht="19.5" customHeight="1"/>
    <row r="127" s="164" customFormat="1" ht="19.5" customHeight="1"/>
    <row r="128" s="164" customFormat="1" ht="19.5" customHeight="1"/>
    <row r="129" s="164" customFormat="1" ht="19.5" customHeight="1"/>
    <row r="130" s="164" customFormat="1" ht="19.5" customHeight="1"/>
    <row r="131" s="164" customFormat="1" ht="19.5" customHeight="1"/>
    <row r="132" s="164" customFormat="1" ht="19.5" customHeight="1"/>
    <row r="133" s="164" customFormat="1" ht="19.5" customHeight="1"/>
    <row r="134" s="164" customFormat="1" ht="19.5" customHeight="1"/>
    <row r="135" s="164" customFormat="1" ht="19.5" customHeight="1"/>
    <row r="136" s="164" customFormat="1" ht="19.5" customHeight="1"/>
    <row r="137" s="164" customFormat="1" ht="19.5" customHeight="1"/>
    <row r="138" s="164" customFormat="1" ht="19.5" customHeight="1"/>
    <row r="139" s="164" customFormat="1" ht="19.5" customHeight="1"/>
    <row r="140" s="164" customFormat="1" ht="19.5" customHeight="1"/>
    <row r="141" s="164" customFormat="1" ht="19.5" customHeight="1"/>
    <row r="142" s="164" customFormat="1" ht="19.5" customHeight="1"/>
    <row r="143" s="164" customFormat="1" ht="19.5" customHeight="1"/>
    <row r="144" s="164" customFormat="1" ht="19.5" customHeight="1"/>
    <row r="145" s="164" customFormat="1" ht="19.5" customHeight="1"/>
    <row r="146" s="164" customFormat="1" ht="19.5" customHeight="1"/>
    <row r="147" s="164" customFormat="1" ht="19.5" customHeight="1"/>
    <row r="148" s="164" customFormat="1" ht="19.5" customHeight="1"/>
    <row r="149" s="164" customFormat="1" ht="19.5" customHeight="1"/>
    <row r="150" s="164" customFormat="1" ht="19.5" customHeight="1"/>
    <row r="151" s="164" customFormat="1" ht="19.5" customHeight="1"/>
    <row r="152" s="164" customFormat="1" ht="19.5" customHeight="1"/>
    <row r="153" s="164" customFormat="1" ht="19.5" customHeight="1"/>
    <row r="154" s="164" customFormat="1" ht="19.5" customHeight="1"/>
    <row r="155" s="164" customFormat="1" ht="19.5" customHeight="1"/>
    <row r="156" s="164" customFormat="1" ht="19.5" customHeight="1"/>
    <row r="157" s="164" customFormat="1" ht="19.5" customHeight="1"/>
    <row r="158" s="164" customFormat="1" ht="19.5" customHeight="1"/>
    <row r="159" s="164" customFormat="1" ht="19.5" customHeight="1"/>
    <row r="160" s="164" customFormat="1" ht="19.5" customHeight="1"/>
    <row r="161" s="164" customFormat="1" ht="19.5" customHeight="1"/>
    <row r="162" s="164" customFormat="1" ht="19.5" customHeight="1"/>
    <row r="163" s="164" customFormat="1" ht="19.5" customHeight="1"/>
    <row r="164" s="164" customFormat="1" ht="19.5" customHeight="1"/>
    <row r="165" s="164" customFormat="1" ht="19.5" customHeight="1"/>
    <row r="166" s="164" customFormat="1" ht="19.5" customHeight="1"/>
    <row r="167" s="164" customFormat="1" ht="19.5" customHeight="1"/>
    <row r="168" s="164" customFormat="1" ht="19.5" customHeight="1"/>
    <row r="169" s="164" customFormat="1" ht="19.5" customHeight="1"/>
    <row r="170" s="164" customFormat="1" ht="19.5" customHeight="1"/>
    <row r="171" s="164" customFormat="1" ht="19.5" customHeight="1"/>
    <row r="172" s="164" customFormat="1" ht="19.5" customHeight="1"/>
    <row r="173" s="164" customFormat="1" ht="19.5" customHeight="1"/>
    <row r="174" s="164" customFormat="1" ht="19.5" customHeight="1"/>
    <row r="175" s="164" customFormat="1" ht="19.5" customHeight="1"/>
    <row r="176" s="164" customFormat="1" ht="19.5" customHeight="1"/>
    <row r="177" s="164" customFormat="1" ht="19.5" customHeight="1"/>
    <row r="178" s="164" customFormat="1" ht="19.5" customHeight="1"/>
    <row r="179" s="164" customFormat="1" ht="19.5" customHeight="1"/>
    <row r="180" s="164" customFormat="1" ht="19.5" customHeight="1"/>
    <row r="181" s="164" customFormat="1" ht="19.5" customHeight="1"/>
    <row r="182" s="164" customFormat="1" ht="19.5" customHeight="1"/>
    <row r="183" s="164" customFormat="1" ht="19.5" customHeight="1"/>
    <row r="184" s="164" customFormat="1" ht="19.5" customHeight="1"/>
    <row r="185" s="164" customFormat="1" ht="19.5" customHeight="1"/>
    <row r="186" s="164" customFormat="1" ht="19.5" customHeight="1"/>
    <row r="187" s="164" customFormat="1" ht="19.5" customHeight="1"/>
    <row r="188" s="164" customFormat="1" ht="19.5" customHeight="1"/>
    <row r="189" s="164" customFormat="1" ht="19.5" customHeight="1"/>
    <row r="190" s="164" customFormat="1" ht="19.5" customHeight="1"/>
    <row r="191" s="164" customFormat="1" ht="19.5" customHeight="1"/>
    <row r="192" s="164" customFormat="1" ht="19.5" customHeight="1"/>
    <row r="193" s="164" customFormat="1" ht="19.5" customHeight="1"/>
    <row r="194" s="164" customFormat="1" ht="19.5" customHeight="1"/>
    <row r="195" s="164" customFormat="1" ht="19.5" customHeight="1"/>
    <row r="196" s="164" customFormat="1" ht="19.5" customHeight="1"/>
    <row r="197" s="164" customFormat="1" ht="19.5" customHeight="1"/>
    <row r="198" s="164" customFormat="1" ht="19.5" customHeight="1"/>
    <row r="199" s="164" customFormat="1" ht="19.5" customHeight="1"/>
    <row r="200" s="164" customFormat="1" ht="19.5" customHeight="1"/>
    <row r="201" s="164" customFormat="1" ht="19.5" customHeight="1"/>
    <row r="202" s="164" customFormat="1" ht="19.5" customHeight="1"/>
    <row r="203" s="164" customFormat="1" ht="19.5" customHeight="1"/>
    <row r="204" s="164" customFormat="1" ht="19.5" customHeight="1"/>
    <row r="205" s="164" customFormat="1" ht="19.5" customHeight="1"/>
    <row r="206" s="164" customFormat="1" ht="19.5" customHeight="1"/>
    <row r="207" s="164" customFormat="1" ht="19.5" customHeight="1"/>
    <row r="208" s="164" customFormat="1" ht="19.5" customHeight="1"/>
    <row r="209" s="164" customFormat="1" ht="19.5" customHeight="1"/>
    <row r="210" s="164" customFormat="1" ht="19.5" customHeight="1"/>
    <row r="211" s="164" customFormat="1" ht="19.5" customHeight="1"/>
    <row r="212" s="164" customFormat="1" ht="19.5" customHeight="1"/>
    <row r="213" s="164" customFormat="1" ht="19.5" customHeight="1"/>
    <row r="214" s="164" customFormat="1" ht="19.5" customHeight="1"/>
    <row r="215" s="164" customFormat="1" ht="19.5" customHeight="1"/>
    <row r="216" s="164" customFormat="1" ht="19.5" customHeight="1"/>
    <row r="217" s="164" customFormat="1" ht="19.5" customHeight="1"/>
    <row r="218" s="164" customFormat="1" ht="19.5" customHeight="1"/>
    <row r="219" s="164" customFormat="1" ht="19.5" customHeight="1"/>
    <row r="220" s="164" customFormat="1" ht="19.5" customHeight="1"/>
    <row r="221" s="164" customFormat="1" ht="19.5" customHeight="1"/>
    <row r="222" s="164" customFormat="1" ht="19.5" customHeight="1"/>
    <row r="223" s="164" customFormat="1" ht="19.5" customHeight="1"/>
    <row r="224" s="164" customFormat="1" ht="19.5" customHeight="1"/>
    <row r="225" s="164" customFormat="1" ht="19.5" customHeight="1"/>
    <row r="226" s="164" customFormat="1" ht="19.5" customHeight="1"/>
    <row r="227" s="164" customFormat="1" ht="19.5" customHeight="1"/>
    <row r="228" s="164" customFormat="1" ht="19.5" customHeight="1"/>
    <row r="229" s="164" customFormat="1" ht="19.5" customHeight="1"/>
    <row r="230" s="164" customFormat="1" ht="19.5" customHeight="1"/>
    <row r="231" s="164" customFormat="1" ht="19.5" customHeight="1"/>
    <row r="232" s="164" customFormat="1" ht="19.5" customHeight="1"/>
    <row r="233" s="164" customFormat="1" ht="19.5" customHeight="1"/>
    <row r="234" s="164" customFormat="1" ht="19.5" customHeight="1"/>
    <row r="235" s="164" customFormat="1" ht="19.5" customHeight="1"/>
    <row r="236" s="164" customFormat="1" ht="19.5" customHeight="1"/>
    <row r="237" s="164" customFormat="1" ht="19.5" customHeight="1"/>
    <row r="238" s="164" customFormat="1" ht="19.5" customHeight="1"/>
    <row r="239" s="164" customFormat="1" ht="19.5" customHeight="1"/>
    <row r="240" s="164" customFormat="1" ht="19.5" customHeight="1"/>
    <row r="241" s="164" customFormat="1" ht="19.5" customHeight="1"/>
    <row r="242" s="164" customFormat="1" ht="19.5" customHeight="1"/>
    <row r="243" s="164" customFormat="1" ht="19.5" customHeight="1"/>
    <row r="244" s="164" customFormat="1" ht="19.5" customHeight="1"/>
    <row r="245" s="164" customFormat="1" ht="19.5" customHeight="1"/>
    <row r="246" s="164" customFormat="1" ht="19.5" customHeight="1"/>
    <row r="247" s="164" customFormat="1" ht="19.5" customHeight="1"/>
    <row r="248" s="164" customFormat="1" ht="19.5" customHeight="1"/>
    <row r="249" s="164" customFormat="1" ht="19.5" customHeight="1"/>
    <row r="250" s="164" customFormat="1" ht="19.5" customHeight="1"/>
    <row r="251" s="164" customFormat="1" ht="19.5" customHeight="1"/>
    <row r="252" s="164" customFormat="1" ht="19.5" customHeight="1"/>
    <row r="253" s="164" customFormat="1" ht="19.5" customHeight="1"/>
    <row r="254" s="164" customFormat="1" ht="19.5" customHeight="1"/>
    <row r="255" s="164" customFormat="1" ht="19.5" customHeight="1"/>
    <row r="256" s="164" customFormat="1" ht="19.5" customHeight="1"/>
    <row r="257" s="164" customFormat="1" ht="19.5" customHeight="1"/>
    <row r="258" s="164" customFormat="1" ht="19.5" customHeight="1"/>
    <row r="259" s="164" customFormat="1" ht="19.5" customHeight="1"/>
    <row r="260" s="164" customFormat="1" ht="19.5" customHeight="1"/>
    <row r="261" s="164" customFormat="1" ht="19.5" customHeight="1"/>
    <row r="262" s="164" customFormat="1" ht="19.5" customHeight="1"/>
    <row r="263" s="164" customFormat="1" ht="19.5" customHeight="1"/>
    <row r="264" s="164" customFormat="1" ht="19.5" customHeight="1"/>
    <row r="265" s="164" customFormat="1" ht="19.5" customHeight="1"/>
    <row r="266" s="164" customFormat="1" ht="19.5" customHeight="1"/>
    <row r="267" s="164" customFormat="1" ht="19.5" customHeight="1"/>
    <row r="268" s="164" customFormat="1" ht="19.5" customHeight="1"/>
    <row r="269" s="164" customFormat="1" ht="19.5" customHeight="1"/>
    <row r="270" s="164" customFormat="1" ht="19.5" customHeight="1"/>
    <row r="271" s="164" customFormat="1" ht="19.5" customHeight="1"/>
    <row r="272" s="164" customFormat="1" ht="19.5" customHeight="1"/>
    <row r="273" s="164" customFormat="1" ht="19.5" customHeight="1"/>
    <row r="274" s="164" customFormat="1" ht="19.5" customHeight="1"/>
    <row r="275" s="164" customFormat="1" ht="19.5" customHeight="1"/>
    <row r="276" s="164" customFormat="1" ht="19.5" customHeight="1"/>
    <row r="277" s="164" customFormat="1" ht="19.5" customHeight="1"/>
    <row r="278" s="164" customFormat="1" ht="19.5" customHeight="1"/>
    <row r="279" s="164" customFormat="1" ht="19.5" customHeight="1"/>
    <row r="280" s="164" customFormat="1" ht="19.5" customHeight="1"/>
    <row r="281" s="164" customFormat="1" ht="19.5" customHeight="1"/>
    <row r="282" s="164" customFormat="1" ht="19.5" customHeight="1"/>
    <row r="283" s="164" customFormat="1" ht="19.5" customHeight="1"/>
    <row r="284" s="164" customFormat="1" ht="19.5" customHeight="1"/>
    <row r="285" s="164" customFormat="1" ht="19.5" customHeight="1"/>
    <row r="286" s="164" customFormat="1" ht="19.5" customHeight="1"/>
    <row r="287" s="164" customFormat="1" ht="19.5" customHeight="1"/>
    <row r="288" s="164" customFormat="1" ht="19.5" customHeight="1"/>
    <row r="289" s="164" customFormat="1" ht="19.5" customHeight="1"/>
    <row r="290" s="164" customFormat="1" ht="19.5" customHeight="1"/>
    <row r="291" s="164" customFormat="1" ht="19.5" customHeight="1"/>
    <row r="292" s="164" customFormat="1" ht="19.5" customHeight="1"/>
    <row r="293" s="164" customFormat="1" ht="19.5" customHeight="1"/>
    <row r="294" s="164" customFormat="1" ht="19.5" customHeight="1"/>
    <row r="295" s="164" customFormat="1" ht="19.5" customHeight="1"/>
    <row r="296" s="164" customFormat="1" ht="19.5" customHeight="1"/>
    <row r="297" s="164" customFormat="1" ht="19.5" customHeight="1"/>
    <row r="298" s="164" customFormat="1" ht="19.5" customHeight="1"/>
    <row r="299" s="164" customFormat="1" ht="19.5" customHeight="1"/>
    <row r="300" s="164" customFormat="1" ht="19.5" customHeight="1"/>
    <row r="301" s="164" customFormat="1" ht="19.5" customHeight="1"/>
    <row r="302" s="164" customFormat="1" ht="19.5" customHeight="1"/>
    <row r="303" s="164" customFormat="1" ht="19.5" customHeight="1"/>
    <row r="304" s="164" customFormat="1" ht="19.5" customHeight="1"/>
    <row r="305" s="164" customFormat="1" ht="19.5" customHeight="1"/>
    <row r="306" s="164" customFormat="1" ht="19.5" customHeight="1"/>
    <row r="307" s="164" customFormat="1" ht="19.5" customHeight="1"/>
    <row r="308" s="164" customFormat="1" ht="19.5" customHeight="1"/>
    <row r="309" s="164" customFormat="1" ht="19.5" customHeight="1"/>
    <row r="310" s="164" customFormat="1" ht="19.5" customHeight="1"/>
    <row r="311" s="164" customFormat="1" ht="19.5" customHeight="1"/>
    <row r="312" s="164" customFormat="1" ht="19.5" customHeight="1"/>
    <row r="313" s="164" customFormat="1" ht="19.5" customHeight="1"/>
    <row r="314" s="164" customFormat="1" ht="19.5" customHeight="1"/>
    <row r="315" s="164" customFormat="1" ht="19.5" customHeight="1"/>
    <row r="316" s="164" customFormat="1" ht="19.5" customHeight="1"/>
    <row r="317" s="164" customFormat="1" ht="19.5" customHeight="1"/>
    <row r="318" s="164" customFormat="1" ht="19.5" customHeight="1"/>
    <row r="319" s="164" customFormat="1" ht="19.5" customHeight="1"/>
    <row r="320" s="164" customFormat="1" ht="19.5" customHeight="1"/>
    <row r="321" s="164" customFormat="1" ht="19.5" customHeight="1"/>
    <row r="322" s="164" customFormat="1" ht="19.5" customHeight="1"/>
    <row r="323" s="164" customFormat="1" ht="19.5" customHeight="1"/>
    <row r="324" s="164" customFormat="1" ht="19.5" customHeight="1"/>
    <row r="325" s="164" customFormat="1" ht="19.5" customHeight="1"/>
    <row r="326" s="164" customFormat="1" ht="19.5" customHeight="1"/>
    <row r="327" s="164" customFormat="1" ht="19.5" customHeight="1"/>
    <row r="328" s="164" customFormat="1" ht="19.5" customHeight="1"/>
    <row r="329" s="164" customFormat="1" ht="19.5" customHeight="1"/>
    <row r="330" s="164" customFormat="1" ht="19.5" customHeight="1"/>
    <row r="331" s="164" customFormat="1" ht="19.5" customHeight="1"/>
    <row r="332" s="164" customFormat="1" ht="19.5" customHeight="1"/>
    <row r="333" s="164" customFormat="1" ht="19.5" customHeight="1"/>
    <row r="334" s="164" customFormat="1" ht="19.5" customHeight="1"/>
    <row r="335" s="164" customFormat="1" ht="19.5" customHeight="1"/>
    <row r="336" s="164" customFormat="1" ht="19.5" customHeight="1"/>
    <row r="337" s="164" customFormat="1" ht="19.5" customHeight="1"/>
    <row r="338" s="164" customFormat="1" ht="19.5" customHeight="1"/>
    <row r="339" s="164" customFormat="1" ht="19.5" customHeight="1"/>
    <row r="340" s="164" customFormat="1" ht="19.5" customHeight="1"/>
    <row r="341" s="164" customFormat="1" ht="19.5" customHeight="1"/>
    <row r="342" s="164" customFormat="1" ht="19.5" customHeight="1"/>
    <row r="343" s="164" customFormat="1" ht="19.5" customHeight="1"/>
    <row r="344" s="164" customFormat="1" ht="19.5" customHeight="1"/>
    <row r="345" s="164" customFormat="1" ht="19.5" customHeight="1"/>
    <row r="346" s="164" customFormat="1" ht="19.5" customHeight="1"/>
    <row r="347" s="164" customFormat="1" ht="19.5" customHeight="1"/>
    <row r="348" s="164" customFormat="1" ht="19.5" customHeight="1"/>
    <row r="349" s="164" customFormat="1" ht="19.5" customHeight="1"/>
    <row r="350" s="164" customFormat="1" ht="19.5" customHeight="1"/>
    <row r="351" s="164" customFormat="1" ht="19.5" customHeight="1"/>
    <row r="352" s="164" customFormat="1" ht="19.5" customHeight="1"/>
    <row r="353" s="164" customFormat="1" ht="19.5" customHeight="1"/>
    <row r="354" s="164" customFormat="1" ht="19.5" customHeight="1"/>
    <row r="355" s="164" customFormat="1" ht="19.5" customHeight="1"/>
    <row r="356" s="164" customFormat="1" ht="19.5" customHeight="1"/>
    <row r="357" s="164" customFormat="1" ht="19.5" customHeight="1"/>
    <row r="358" s="164" customFormat="1" ht="19.5" customHeight="1"/>
    <row r="359" s="164" customFormat="1" ht="19.5" customHeight="1"/>
    <row r="360" s="164" customFormat="1" ht="19.5" customHeight="1"/>
    <row r="361" s="164" customFormat="1" ht="19.5" customHeight="1"/>
    <row r="362" s="164" customFormat="1" ht="19.5" customHeight="1"/>
    <row r="363" s="164" customFormat="1" ht="19.5" customHeight="1"/>
    <row r="364" s="164" customFormat="1" ht="19.5" customHeight="1"/>
    <row r="365" s="164" customFormat="1" ht="19.5" customHeight="1"/>
    <row r="366" s="164" customFormat="1" ht="19.5" customHeight="1"/>
    <row r="367" s="164" customFormat="1" ht="19.5" customHeight="1"/>
    <row r="368" s="164" customFormat="1" ht="19.5" customHeight="1"/>
    <row r="369" s="164" customFormat="1" ht="19.5" customHeight="1"/>
    <row r="370" s="164" customFormat="1" ht="19.5" customHeight="1"/>
    <row r="371" s="164" customFormat="1" ht="19.5" customHeight="1"/>
    <row r="372" s="164" customFormat="1" ht="19.5" customHeight="1"/>
    <row r="373" s="164" customFormat="1" ht="19.5" customHeight="1"/>
    <row r="374" s="164" customFormat="1" ht="19.5" customHeight="1"/>
    <row r="375" s="164" customFormat="1" ht="19.5" customHeight="1"/>
    <row r="376" s="164" customFormat="1" ht="19.5" customHeight="1"/>
    <row r="377" s="164" customFormat="1" ht="19.5" customHeight="1"/>
    <row r="378" s="164" customFormat="1" ht="19.5" customHeight="1"/>
    <row r="379" s="164" customFormat="1" ht="19.5" customHeight="1"/>
    <row r="380" s="164" customFormat="1" ht="19.5" customHeight="1"/>
    <row r="381" s="164" customFormat="1" ht="19.5" customHeight="1"/>
    <row r="382" s="164" customFormat="1" ht="19.5" customHeight="1"/>
    <row r="383" s="164" customFormat="1" ht="19.5" customHeight="1"/>
    <row r="384" s="164" customFormat="1" ht="19.5" customHeight="1"/>
    <row r="385" s="164" customFormat="1" ht="19.5" customHeight="1"/>
    <row r="386" s="164" customFormat="1" ht="19.5" customHeight="1"/>
    <row r="387" s="164" customFormat="1" ht="19.5" customHeight="1"/>
    <row r="388" s="164" customFormat="1" ht="19.5" customHeight="1"/>
    <row r="389" s="164" customFormat="1" ht="19.5" customHeight="1"/>
    <row r="390" s="164" customFormat="1" ht="19.5" customHeight="1"/>
    <row r="391" s="164" customFormat="1" ht="19.5" customHeight="1"/>
    <row r="392" s="164" customFormat="1" ht="19.5" customHeight="1"/>
    <row r="393" s="164" customFormat="1" ht="19.5" customHeight="1"/>
    <row r="394" s="164" customFormat="1" ht="19.5" customHeight="1"/>
    <row r="395" s="164" customFormat="1" ht="19.5" customHeight="1"/>
    <row r="396" s="164" customFormat="1" ht="19.5" customHeight="1"/>
    <row r="397" s="164" customFormat="1" ht="19.5" customHeight="1"/>
    <row r="398" s="164" customFormat="1" ht="19.5" customHeight="1"/>
    <row r="399" s="164" customFormat="1" ht="19.5" customHeight="1"/>
    <row r="400" s="164" customFormat="1" ht="19.5" customHeight="1"/>
    <row r="401" s="164" customFormat="1" ht="19.5" customHeight="1"/>
    <row r="402" s="164" customFormat="1" ht="19.5" customHeight="1"/>
    <row r="403" s="164" customFormat="1" ht="19.5" customHeight="1"/>
    <row r="404" s="164" customFormat="1" ht="19.5" customHeight="1"/>
    <row r="405" s="164" customFormat="1" ht="19.5" customHeight="1"/>
    <row r="406" s="164" customFormat="1" ht="19.5" customHeight="1"/>
    <row r="407" s="164" customFormat="1" ht="19.5" customHeight="1"/>
    <row r="408" s="164" customFormat="1" ht="19.5" customHeight="1"/>
    <row r="409" s="164" customFormat="1" ht="19.5" customHeight="1"/>
    <row r="410" s="164" customFormat="1" ht="19.5" customHeight="1"/>
    <row r="411" s="164" customFormat="1" ht="19.5" customHeight="1"/>
    <row r="412" s="164" customFormat="1" ht="19.5" customHeight="1"/>
    <row r="413" s="164" customFormat="1" ht="19.5" customHeight="1"/>
    <row r="414" s="164" customFormat="1" ht="19.5" customHeight="1"/>
    <row r="415" s="164" customFormat="1" ht="19.5" customHeight="1"/>
    <row r="416" s="164" customFormat="1" ht="19.5" customHeight="1"/>
    <row r="417" s="164" customFormat="1" ht="19.5" customHeight="1"/>
    <row r="418" s="164" customFormat="1" ht="19.5" customHeight="1"/>
    <row r="419" s="164" customFormat="1" ht="19.5" customHeight="1"/>
    <row r="420" s="164" customFormat="1" ht="19.5" customHeight="1"/>
    <row r="421" s="164" customFormat="1" ht="19.5" customHeight="1"/>
    <row r="422" s="164" customFormat="1" ht="19.5" customHeight="1"/>
    <row r="423" s="164" customFormat="1" ht="19.5" customHeight="1"/>
    <row r="424" s="164" customFormat="1" ht="19.5" customHeight="1"/>
    <row r="425" s="164" customFormat="1" ht="19.5" customHeight="1"/>
    <row r="426" s="164" customFormat="1" ht="19.5" customHeight="1"/>
    <row r="427" s="164" customFormat="1" ht="19.5" customHeight="1"/>
    <row r="428" s="164" customFormat="1" ht="19.5" customHeight="1"/>
    <row r="429" s="164" customFormat="1" ht="19.5" customHeight="1"/>
    <row r="430" s="164" customFormat="1" ht="19.5" customHeight="1"/>
    <row r="431" s="164" customFormat="1" ht="19.5" customHeight="1"/>
    <row r="432" s="164" customFormat="1" ht="19.5" customHeight="1"/>
    <row r="433" s="164" customFormat="1" ht="19.5" customHeight="1"/>
    <row r="434" s="164" customFormat="1" ht="19.5" customHeight="1"/>
    <row r="435" s="164" customFormat="1" ht="19.5" customHeight="1"/>
    <row r="436" s="164" customFormat="1" ht="19.5" customHeight="1"/>
    <row r="437" s="164" customFormat="1" ht="19.5" customHeight="1"/>
    <row r="438" s="164" customFormat="1" ht="19.5" customHeight="1"/>
    <row r="439" s="164" customFormat="1" ht="19.5" customHeight="1"/>
    <row r="440" s="164" customFormat="1" ht="19.5" customHeight="1"/>
    <row r="441" s="164" customFormat="1" ht="19.5" customHeight="1"/>
    <row r="442" s="164" customFormat="1" ht="19.5" customHeight="1"/>
    <row r="443" s="164" customFormat="1" ht="19.5" customHeight="1"/>
    <row r="444" s="164" customFormat="1" ht="19.5" customHeight="1"/>
    <row r="445" s="164" customFormat="1" ht="19.5" customHeight="1"/>
    <row r="446" s="164" customFormat="1" ht="19.5" customHeight="1"/>
    <row r="447" s="164" customFormat="1" ht="19.5" customHeight="1"/>
    <row r="448" s="164" customFormat="1" ht="19.5" customHeight="1"/>
    <row r="449" s="164" customFormat="1" ht="19.5" customHeight="1"/>
    <row r="450" s="164" customFormat="1" ht="19.5" customHeight="1"/>
    <row r="451" s="164" customFormat="1" ht="19.5" customHeight="1"/>
    <row r="452" s="164" customFormat="1" ht="19.5" customHeight="1"/>
    <row r="453" s="164" customFormat="1" ht="19.5" customHeight="1"/>
    <row r="454" s="164" customFormat="1" ht="19.5" customHeight="1"/>
    <row r="455" s="164" customFormat="1" ht="19.5" customHeight="1"/>
    <row r="456" s="164" customFormat="1" ht="19.5" customHeight="1"/>
    <row r="457" s="164" customFormat="1" ht="19.5" customHeight="1"/>
    <row r="458" s="164" customFormat="1" ht="19.5" customHeight="1"/>
    <row r="459" s="164" customFormat="1" ht="19.5" customHeight="1"/>
    <row r="460" s="164" customFormat="1" ht="19.5" customHeight="1"/>
    <row r="461" s="164" customFormat="1" ht="19.5" customHeight="1"/>
    <row r="462" s="164" customFormat="1" ht="19.5" customHeight="1"/>
    <row r="463" s="164" customFormat="1" ht="19.5" customHeight="1"/>
    <row r="464" s="164" customFormat="1" ht="19.5" customHeight="1"/>
    <row r="465" s="164" customFormat="1" ht="19.5" customHeight="1"/>
    <row r="466" s="164" customFormat="1" ht="19.5" customHeight="1"/>
    <row r="467" s="164" customFormat="1" ht="19.5" customHeight="1"/>
    <row r="468" s="164" customFormat="1" ht="19.5" customHeight="1"/>
    <row r="469" s="164" customFormat="1" ht="19.5" customHeight="1"/>
    <row r="470" s="164" customFormat="1" ht="19.5" customHeight="1"/>
    <row r="471" s="164" customFormat="1" ht="19.5" customHeight="1"/>
    <row r="472" s="164" customFormat="1" ht="19.5" customHeight="1"/>
    <row r="473" s="164" customFormat="1" ht="19.5" customHeight="1"/>
    <row r="474" s="164" customFormat="1" ht="19.5" customHeight="1"/>
    <row r="475" s="164" customFormat="1" ht="19.5" customHeight="1"/>
    <row r="476" s="164" customFormat="1" ht="19.5" customHeight="1"/>
    <row r="477" s="164" customFormat="1" ht="19.5" customHeight="1"/>
    <row r="478" s="164" customFormat="1" ht="19.5" customHeight="1"/>
    <row r="479" s="164" customFormat="1" ht="19.5" customHeight="1"/>
    <row r="480" s="164" customFormat="1" ht="19.5" customHeight="1"/>
    <row r="481" s="164" customFormat="1" ht="19.5" customHeight="1"/>
    <row r="482" s="164" customFormat="1" ht="19.5" customHeight="1"/>
    <row r="483" s="164" customFormat="1" ht="19.5" customHeight="1"/>
    <row r="484" s="164" customFormat="1" ht="19.5" customHeight="1"/>
    <row r="485" s="164" customFormat="1" ht="19.5" customHeight="1"/>
    <row r="486" s="164" customFormat="1" ht="19.5" customHeight="1"/>
    <row r="487" s="164" customFormat="1" ht="19.5" customHeight="1"/>
    <row r="488" s="164" customFormat="1" ht="19.5" customHeight="1"/>
    <row r="489" s="164" customFormat="1" ht="19.5" customHeight="1"/>
    <row r="490" s="164" customFormat="1" ht="19.5" customHeight="1"/>
    <row r="491" s="164" customFormat="1" ht="19.5" customHeight="1"/>
    <row r="492" s="164" customFormat="1" ht="19.5" customHeight="1"/>
    <row r="493" s="164" customFormat="1" ht="19.5" customHeight="1"/>
    <row r="494" s="164" customFormat="1" ht="19.5" customHeight="1"/>
    <row r="495" s="164" customFormat="1" ht="19.5" customHeight="1"/>
    <row r="496" s="164" customFormat="1" ht="19.5" customHeight="1"/>
    <row r="497" s="164" customFormat="1" ht="19.5" customHeight="1"/>
    <row r="498" s="164" customFormat="1" ht="19.5" customHeight="1"/>
    <row r="499" s="164" customFormat="1" ht="19.5" customHeight="1"/>
    <row r="500" s="164" customFormat="1" ht="19.5" customHeight="1"/>
    <row r="501" s="164" customFormat="1" ht="19.5" customHeight="1"/>
    <row r="502" s="164" customFormat="1" ht="19.5" customHeight="1"/>
    <row r="503" s="164" customFormat="1" ht="19.5" customHeight="1"/>
    <row r="504" s="164" customFormat="1" ht="19.5" customHeight="1"/>
    <row r="505" s="164" customFormat="1" ht="19.5" customHeight="1"/>
    <row r="506" s="164" customFormat="1" ht="19.5" customHeight="1"/>
    <row r="507" s="164" customFormat="1" ht="19.5" customHeight="1"/>
    <row r="508" s="164" customFormat="1" ht="19.5" customHeight="1"/>
    <row r="509" s="164" customFormat="1" ht="19.5" customHeight="1"/>
    <row r="510" s="164" customFormat="1" ht="19.5" customHeight="1"/>
    <row r="511" s="164" customFormat="1" ht="19.5" customHeight="1"/>
    <row r="512" s="164" customFormat="1" ht="19.5" customHeight="1"/>
    <row r="513" s="164" customFormat="1" ht="19.5" customHeight="1"/>
    <row r="514" s="164" customFormat="1" ht="19.5" customHeight="1"/>
    <row r="515" s="164" customFormat="1" ht="19.5" customHeight="1"/>
    <row r="516" s="164" customFormat="1" ht="19.5" customHeight="1"/>
    <row r="517" s="164" customFormat="1" ht="19.5" customHeight="1"/>
    <row r="518" s="164" customFormat="1" ht="19.5" customHeight="1"/>
    <row r="519" s="164" customFormat="1" ht="19.5" customHeight="1"/>
    <row r="520" s="164" customFormat="1" ht="19.5" customHeight="1"/>
    <row r="521" s="164" customFormat="1" ht="19.5" customHeight="1"/>
    <row r="522" s="164" customFormat="1" ht="19.5" customHeight="1"/>
    <row r="523" s="164" customFormat="1" ht="19.5" customHeight="1"/>
    <row r="524" s="164" customFormat="1" ht="19.5" customHeight="1"/>
    <row r="525" s="164" customFormat="1" ht="19.5" customHeight="1"/>
    <row r="526" s="164" customFormat="1" ht="19.5" customHeight="1"/>
    <row r="527" s="164" customFormat="1" ht="19.5" customHeight="1"/>
    <row r="528" s="164" customFormat="1" ht="19.5" customHeight="1"/>
    <row r="529" s="164" customFormat="1" ht="19.5" customHeight="1"/>
    <row r="530" s="164" customFormat="1" ht="19.5" customHeight="1"/>
    <row r="531" s="164" customFormat="1" ht="19.5" customHeight="1"/>
    <row r="532" s="164" customFormat="1" ht="19.5" customHeight="1"/>
    <row r="533" s="164" customFormat="1" ht="19.5" customHeight="1"/>
    <row r="534" s="164" customFormat="1" ht="19.5" customHeight="1"/>
    <row r="535" s="164" customFormat="1" ht="19.5" customHeight="1"/>
    <row r="536" s="164" customFormat="1" ht="19.5" customHeight="1"/>
    <row r="537" s="164" customFormat="1" ht="19.5" customHeight="1"/>
    <row r="538" s="164" customFormat="1" ht="19.5" customHeight="1"/>
    <row r="539" s="164" customFormat="1" ht="19.5" customHeight="1"/>
    <row r="540" s="164" customFormat="1" ht="19.5" customHeight="1"/>
    <row r="541" s="164" customFormat="1" ht="19.5" customHeight="1"/>
    <row r="542" s="164" customFormat="1" ht="19.5" customHeight="1"/>
    <row r="543" s="164" customFormat="1" ht="19.5" customHeight="1"/>
    <row r="544" s="164" customFormat="1" ht="19.5" customHeight="1"/>
    <row r="545" s="164" customFormat="1" ht="19.5" customHeight="1"/>
    <row r="546" s="164" customFormat="1" ht="19.5" customHeight="1"/>
    <row r="547" s="164" customFormat="1" ht="19.5" customHeight="1"/>
    <row r="548" s="164" customFormat="1" ht="19.5" customHeight="1"/>
    <row r="549" s="164" customFormat="1" ht="19.5" customHeight="1"/>
    <row r="550" s="164" customFormat="1" ht="19.5" customHeight="1"/>
    <row r="551" s="164" customFormat="1" ht="19.5" customHeight="1"/>
    <row r="552" s="164" customFormat="1" ht="19.5" customHeight="1"/>
    <row r="553" s="164" customFormat="1" ht="19.5" customHeight="1"/>
    <row r="554" s="164" customFormat="1" ht="19.5" customHeight="1"/>
    <row r="555" s="164" customFormat="1" ht="19.5" customHeight="1"/>
    <row r="556" s="164" customFormat="1" ht="19.5" customHeight="1"/>
    <row r="557" s="164" customFormat="1" ht="19.5" customHeight="1"/>
    <row r="558" s="164" customFormat="1" ht="19.5" customHeight="1"/>
    <row r="559" s="164" customFormat="1" ht="19.5" customHeight="1"/>
    <row r="560" s="164" customFormat="1" ht="19.5" customHeight="1"/>
    <row r="561" s="164" customFormat="1" ht="19.5" customHeight="1"/>
    <row r="562" s="164" customFormat="1" ht="19.5" customHeight="1"/>
    <row r="563" s="164" customFormat="1" ht="19.5" customHeight="1"/>
    <row r="564" s="164" customFormat="1" ht="19.5" customHeight="1"/>
    <row r="565" s="164" customFormat="1" ht="19.5" customHeight="1"/>
    <row r="566" s="164" customFormat="1" ht="19.5" customHeight="1"/>
    <row r="567" s="164" customFormat="1" ht="19.5" customHeight="1"/>
    <row r="568" s="164" customFormat="1" ht="19.5" customHeight="1"/>
    <row r="569" s="164" customFormat="1" ht="19.5" customHeight="1"/>
    <row r="570" s="164" customFormat="1" ht="19.5" customHeight="1"/>
    <row r="571" s="164" customFormat="1" ht="19.5" customHeight="1"/>
    <row r="572" s="164" customFormat="1" ht="19.5" customHeight="1"/>
    <row r="573" s="164" customFormat="1" ht="19.5" customHeight="1"/>
    <row r="574" s="164" customFormat="1" ht="19.5" customHeight="1"/>
    <row r="575" s="164" customFormat="1" ht="19.5" customHeight="1"/>
    <row r="576" s="164" customFormat="1" ht="19.5" customHeight="1"/>
    <row r="577" s="164" customFormat="1" ht="19.5" customHeight="1"/>
    <row r="578" s="164" customFormat="1" ht="19.5" customHeight="1"/>
    <row r="579" s="164" customFormat="1" ht="19.5" customHeight="1"/>
    <row r="580" s="164" customFormat="1" ht="19.5" customHeight="1"/>
    <row r="581" s="164" customFormat="1" ht="19.5" customHeight="1"/>
    <row r="582" s="164" customFormat="1" ht="19.5" customHeight="1"/>
    <row r="583" s="164" customFormat="1" ht="19.5" customHeight="1"/>
    <row r="584" s="164" customFormat="1" ht="19.5" customHeight="1"/>
    <row r="585" s="164" customFormat="1" ht="19.5" customHeight="1"/>
    <row r="586" s="164" customFormat="1" ht="19.5" customHeight="1"/>
    <row r="587" s="164" customFormat="1" ht="19.5" customHeight="1"/>
    <row r="588" s="164" customFormat="1" ht="19.5" customHeight="1"/>
    <row r="589" s="164" customFormat="1" ht="19.5" customHeight="1"/>
    <row r="590" s="164" customFormat="1" ht="19.5" customHeight="1"/>
    <row r="591" s="164" customFormat="1" ht="19.5" customHeight="1"/>
    <row r="592" s="164" customFormat="1" ht="19.5" customHeight="1"/>
    <row r="593" s="164" customFormat="1" ht="19.5" customHeight="1"/>
    <row r="594" s="164" customFormat="1" ht="19.5" customHeight="1"/>
    <row r="595" s="164" customFormat="1" ht="19.5" customHeight="1"/>
    <row r="596" s="164" customFormat="1" ht="19.5" customHeight="1"/>
    <row r="597" s="164" customFormat="1" ht="19.5" customHeight="1"/>
    <row r="598" s="164" customFormat="1" ht="19.5" customHeight="1"/>
    <row r="599" s="164" customFormat="1" ht="19.5" customHeight="1"/>
    <row r="600" s="164" customFormat="1" ht="19.5" customHeight="1"/>
    <row r="601" s="164" customFormat="1" ht="19.5" customHeight="1"/>
    <row r="602" s="164" customFormat="1" ht="19.5" customHeight="1"/>
    <row r="603" s="164" customFormat="1" ht="19.5" customHeight="1"/>
    <row r="604" s="164" customFormat="1" ht="19.5" customHeight="1"/>
    <row r="605" s="164" customFormat="1" ht="19.5" customHeight="1"/>
    <row r="606" s="164" customFormat="1" ht="19.5" customHeight="1"/>
    <row r="607" s="164" customFormat="1" ht="19.5" customHeight="1"/>
    <row r="608" s="164" customFormat="1" ht="19.5" customHeight="1"/>
    <row r="609" s="164" customFormat="1" ht="19.5" customHeight="1"/>
    <row r="610" s="164" customFormat="1" ht="19.5" customHeight="1"/>
    <row r="611" s="164" customFormat="1" ht="19.5" customHeight="1"/>
    <row r="612" spans="1:14" ht="15" customHeight="1">
      <c r="A612" s="164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</row>
    <row r="613" spans="1:14" ht="15" customHeight="1">
      <c r="A613" s="164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</row>
    <row r="614" spans="1:14" ht="15" customHeight="1">
      <c r="A614" s="164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</row>
    <row r="615" spans="1:14" ht="15" customHeight="1">
      <c r="A615" s="164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</row>
    <row r="616" spans="1:14" ht="15" customHeight="1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</row>
    <row r="617" spans="1:14" ht="15" customHeight="1">
      <c r="A617" s="164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</row>
    <row r="618" spans="1:14" ht="15" customHeight="1">
      <c r="A618" s="164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</row>
    <row r="619" spans="1:14" ht="15" customHeight="1">
      <c r="A619" s="164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</row>
    <row r="620" spans="1:14" ht="15" customHeight="1">
      <c r="A620" s="164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</row>
    <row r="621" spans="1:14" ht="15" customHeight="1">
      <c r="A621" s="164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</row>
    <row r="622" spans="1:14" ht="15" customHeight="1">
      <c r="A622" s="164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</row>
    <row r="623" spans="1:14" ht="15" customHeight="1">
      <c r="A623" s="164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</row>
    <row r="624" spans="1:14" ht="15" customHeight="1">
      <c r="A624" s="164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</row>
    <row r="625" spans="1:14" ht="15" customHeight="1">
      <c r="A625" s="164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</row>
    <row r="626" spans="1:14" ht="15" customHeight="1">
      <c r="A626" s="164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</row>
    <row r="627" spans="1:14" ht="15" customHeight="1">
      <c r="A627" s="164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</row>
    <row r="628" spans="1:14" ht="15" customHeight="1">
      <c r="A628" s="164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</row>
    <row r="629" spans="1:14" ht="15" customHeight="1">
      <c r="A629" s="164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</row>
    <row r="630" spans="1:14" ht="15" customHeight="1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</row>
    <row r="631" spans="1:14" ht="15" customHeight="1">
      <c r="A631" s="164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</row>
    <row r="632" spans="1:14" ht="15" customHeight="1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</row>
    <row r="633" spans="1:14" ht="15" customHeight="1">
      <c r="A633" s="164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</row>
    <row r="634" spans="1:14" ht="15" customHeight="1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</row>
    <row r="635" spans="1:14" ht="15" customHeight="1">
      <c r="A635" s="164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</row>
    <row r="636" spans="1:14" ht="15" customHeight="1">
      <c r="A636" s="164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</row>
    <row r="637" spans="1:14" ht="15" customHeight="1">
      <c r="A637" s="164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</row>
    <row r="638" spans="1:14" ht="15" customHeight="1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</row>
    <row r="639" spans="1:14" ht="15" customHeight="1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</row>
    <row r="640" spans="1:14" ht="15" customHeight="1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</row>
    <row r="641" spans="1:14" ht="15" customHeight="1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</row>
    <row r="642" spans="1:14" ht="15" customHeight="1">
      <c r="A642" s="164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</row>
    <row r="643" spans="1:14" ht="15" customHeight="1">
      <c r="A643" s="164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</row>
    <row r="644" spans="1:14" ht="15" customHeight="1">
      <c r="A644" s="164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</row>
    <row r="645" spans="1:14" ht="15" customHeight="1">
      <c r="A645" s="164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</row>
    <row r="646" spans="1:14" ht="15" customHeight="1">
      <c r="A646" s="164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</row>
    <row r="647" spans="1:14" ht="15" customHeight="1">
      <c r="A647" s="164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</row>
    <row r="648" spans="1:14" ht="15" customHeight="1">
      <c r="A648" s="164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</row>
    <row r="649" spans="1:14" ht="15" customHeight="1">
      <c r="A649" s="164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</row>
    <row r="650" spans="1:14" ht="15" customHeight="1">
      <c r="A650" s="164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</row>
    <row r="651" spans="1:14" ht="15" customHeight="1">
      <c r="A651" s="164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</row>
    <row r="652" spans="1:14" ht="15" customHeight="1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</row>
    <row r="653" spans="1:14" ht="15" customHeight="1">
      <c r="A653" s="164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</row>
    <row r="654" spans="1:14" ht="15" customHeight="1">
      <c r="A654" s="164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</row>
    <row r="655" spans="1:14" ht="15" customHeight="1">
      <c r="A655" s="164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</row>
    <row r="656" spans="1:14" ht="15" customHeight="1">
      <c r="A656" s="164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</row>
    <row r="657" spans="1:14" ht="15" customHeight="1">
      <c r="A657" s="164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</row>
    <row r="658" spans="1:14" ht="15" customHeight="1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</row>
    <row r="659" spans="1:14" ht="15" customHeight="1">
      <c r="A659" s="164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</row>
    <row r="660" spans="1:14" ht="15" customHeight="1">
      <c r="A660" s="164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</row>
    <row r="661" spans="1:14" ht="15" customHeight="1">
      <c r="A661" s="164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</row>
    <row r="662" spans="1:14" ht="15" customHeight="1">
      <c r="A662" s="164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</row>
    <row r="663" spans="1:14" ht="15" customHeight="1">
      <c r="A663" s="164"/>
      <c r="B663" s="164"/>
      <c r="C663" s="164"/>
      <c r="D663" s="164"/>
      <c r="E663" s="164"/>
      <c r="F663" s="173"/>
      <c r="G663" s="173"/>
      <c r="H663" s="164"/>
      <c r="I663" s="164"/>
      <c r="J663" s="164"/>
      <c r="K663" s="164"/>
      <c r="L663" s="164"/>
      <c r="M663" s="164"/>
      <c r="N663" s="164"/>
    </row>
    <row r="664" spans="1:14" ht="15" customHeight="1">
      <c r="A664" s="164"/>
      <c r="B664" s="164"/>
      <c r="C664" s="164"/>
      <c r="D664" s="164"/>
      <c r="E664" s="164"/>
      <c r="F664" s="173"/>
      <c r="G664" s="173"/>
      <c r="H664" s="164"/>
      <c r="I664" s="164"/>
      <c r="J664" s="164"/>
      <c r="K664" s="164"/>
      <c r="L664" s="164"/>
      <c r="M664" s="164"/>
      <c r="N664" s="164"/>
    </row>
  </sheetData>
  <sheetProtection/>
  <mergeCells count="56">
    <mergeCell ref="A23:C23"/>
    <mergeCell ref="A24:C24"/>
    <mergeCell ref="A19:C19"/>
    <mergeCell ref="A26:C26"/>
    <mergeCell ref="A28:C28"/>
    <mergeCell ref="A27:C27"/>
    <mergeCell ref="A25:C25"/>
    <mergeCell ref="A20:C20"/>
    <mergeCell ref="A8:C8"/>
    <mergeCell ref="A13:C13"/>
    <mergeCell ref="A22:C22"/>
    <mergeCell ref="A12:C12"/>
    <mergeCell ref="A21:C21"/>
    <mergeCell ref="A9:C9"/>
    <mergeCell ref="A14:C14"/>
    <mergeCell ref="A18:C18"/>
    <mergeCell ref="A16:C16"/>
    <mergeCell ref="H4:I4"/>
    <mergeCell ref="J4:J5"/>
    <mergeCell ref="M3:M5"/>
    <mergeCell ref="A6:C6"/>
    <mergeCell ref="A17:C17"/>
    <mergeCell ref="A11:C11"/>
    <mergeCell ref="K4:K5"/>
    <mergeCell ref="A15:C15"/>
    <mergeCell ref="A10:C10"/>
    <mergeCell ref="A7:C7"/>
    <mergeCell ref="M2:N2"/>
    <mergeCell ref="L4:L5"/>
    <mergeCell ref="D3:D5"/>
    <mergeCell ref="A1:N1"/>
    <mergeCell ref="E3:E5"/>
    <mergeCell ref="F3:I3"/>
    <mergeCell ref="F4:G4"/>
    <mergeCell ref="N3:N5"/>
    <mergeCell ref="J3:L3"/>
    <mergeCell ref="A3:C5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7:C47"/>
    <mergeCell ref="A41:C41"/>
    <mergeCell ref="A42:C42"/>
    <mergeCell ref="A43:C43"/>
    <mergeCell ref="A44:C44"/>
    <mergeCell ref="A45:C45"/>
    <mergeCell ref="A46:C46"/>
  </mergeCells>
  <printOptions horizontalCentered="1"/>
  <pageMargins left="1.05" right="0.7874015748031497" top="0.7086614173228347" bottom="0.5118110236220472" header="0" footer="0.31496062992125984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U44"/>
  <sheetViews>
    <sheetView zoomScalePageLayoutView="0" workbookViewId="0" topLeftCell="A1">
      <selection activeCell="E3" sqref="E3"/>
    </sheetView>
  </sheetViews>
  <sheetFormatPr defaultColWidth="11.7109375" defaultRowHeight="34.5" customHeight="1"/>
  <cols>
    <col min="1" max="16384" width="11.7109375" style="176" customWidth="1"/>
  </cols>
  <sheetData>
    <row r="1" spans="1:14" ht="34.5" customHeight="1" thickTop="1">
      <c r="A1" s="174" t="s">
        <v>237</v>
      </c>
      <c r="B1" s="309" t="s">
        <v>322</v>
      </c>
      <c r="C1" s="310"/>
      <c r="D1" s="310"/>
      <c r="E1" s="310"/>
      <c r="F1" s="310"/>
      <c r="G1" s="310"/>
      <c r="H1" s="310"/>
      <c r="I1" s="310"/>
      <c r="J1" s="310"/>
      <c r="K1" s="311"/>
      <c r="L1" s="175"/>
      <c r="M1" s="175"/>
      <c r="N1" s="175"/>
    </row>
    <row r="2" spans="1:14" s="181" customFormat="1" ht="34.5" customHeight="1">
      <c r="A2" s="177">
        <v>2.9</v>
      </c>
      <c r="B2" s="178" t="s">
        <v>238</v>
      </c>
      <c r="C2" s="179"/>
      <c r="D2" s="179"/>
      <c r="E2" s="179"/>
      <c r="F2" s="179"/>
      <c r="G2" s="179"/>
      <c r="H2" s="179"/>
      <c r="I2" s="179"/>
      <c r="J2" s="179"/>
      <c r="K2" s="180"/>
      <c r="L2" s="179"/>
      <c r="M2" s="179"/>
      <c r="N2" s="179"/>
    </row>
    <row r="3" spans="1:14" s="181" customFormat="1" ht="34.5" customHeight="1">
      <c r="A3" s="177">
        <v>11.5</v>
      </c>
      <c r="B3" s="182">
        <f>A2+A3</f>
        <v>14.4</v>
      </c>
      <c r="C3" s="178" t="s">
        <v>239</v>
      </c>
      <c r="D3" s="179"/>
      <c r="E3" s="179"/>
      <c r="F3" s="179"/>
      <c r="G3" s="179"/>
      <c r="H3" s="179"/>
      <c r="I3" s="179"/>
      <c r="J3" s="179"/>
      <c r="K3" s="180"/>
      <c r="L3" s="179"/>
      <c r="M3" s="179"/>
      <c r="N3" s="179"/>
    </row>
    <row r="4" spans="1:14" s="181" customFormat="1" ht="34.5" customHeight="1">
      <c r="A4" s="177">
        <v>20.5</v>
      </c>
      <c r="B4" s="182">
        <v>23.1</v>
      </c>
      <c r="C4" s="182">
        <v>12.5</v>
      </c>
      <c r="D4" s="178" t="s">
        <v>240</v>
      </c>
      <c r="E4" s="183"/>
      <c r="F4" s="179"/>
      <c r="G4" s="183"/>
      <c r="H4" s="179"/>
      <c r="I4" s="183"/>
      <c r="J4" s="179"/>
      <c r="K4" s="184"/>
      <c r="L4" s="179"/>
      <c r="M4" s="183"/>
      <c r="N4" s="179"/>
    </row>
    <row r="5" spans="1:21" s="181" customFormat="1" ht="34.5" customHeight="1">
      <c r="A5" s="177">
        <v>26</v>
      </c>
      <c r="B5" s="182">
        <v>25.3</v>
      </c>
      <c r="C5" s="182">
        <v>19.4</v>
      </c>
      <c r="D5" s="182">
        <v>6.2</v>
      </c>
      <c r="E5" s="185" t="s">
        <v>241</v>
      </c>
      <c r="F5" s="183"/>
      <c r="G5" s="183"/>
      <c r="H5" s="183"/>
      <c r="I5" s="183"/>
      <c r="J5" s="183"/>
      <c r="K5" s="184"/>
      <c r="L5" s="183"/>
      <c r="M5" s="183"/>
      <c r="N5" s="186"/>
      <c r="O5" s="187"/>
      <c r="P5" s="187"/>
      <c r="Q5" s="187"/>
      <c r="R5" s="187"/>
      <c r="S5" s="187"/>
      <c r="T5" s="187"/>
      <c r="U5" s="187"/>
    </row>
    <row r="6" spans="1:21" s="181" customFormat="1" ht="34.5" customHeight="1">
      <c r="A6" s="177">
        <v>23.3</v>
      </c>
      <c r="B6" s="182">
        <v>24.3</v>
      </c>
      <c r="C6" s="182">
        <v>23.1</v>
      </c>
      <c r="D6" s="182">
        <v>9.2</v>
      </c>
      <c r="E6" s="182">
        <v>4</v>
      </c>
      <c r="F6" s="185" t="s">
        <v>242</v>
      </c>
      <c r="G6" s="183"/>
      <c r="H6" s="183"/>
      <c r="I6" s="183"/>
      <c r="J6" s="183"/>
      <c r="K6" s="184"/>
      <c r="L6" s="183"/>
      <c r="M6" s="183"/>
      <c r="N6" s="188"/>
      <c r="O6" s="187"/>
      <c r="P6" s="187"/>
      <c r="Q6" s="187"/>
      <c r="R6" s="187"/>
      <c r="S6" s="187"/>
      <c r="T6" s="187"/>
      <c r="U6" s="187"/>
    </row>
    <row r="7" spans="1:21" s="181" customFormat="1" ht="34.5" customHeight="1">
      <c r="A7" s="177">
        <v>5.3</v>
      </c>
      <c r="B7" s="182">
        <v>6.6</v>
      </c>
      <c r="C7" s="182">
        <v>16.8</v>
      </c>
      <c r="D7" s="182">
        <v>25.6</v>
      </c>
      <c r="E7" s="182">
        <v>31.3</v>
      </c>
      <c r="F7" s="182">
        <v>27</v>
      </c>
      <c r="G7" s="185" t="s">
        <v>243</v>
      </c>
      <c r="H7" s="183"/>
      <c r="I7" s="183"/>
      <c r="J7" s="183"/>
      <c r="K7" s="184"/>
      <c r="L7" s="183"/>
      <c r="M7" s="183"/>
      <c r="N7" s="186"/>
      <c r="O7" s="187"/>
      <c r="P7" s="187"/>
      <c r="Q7" s="187"/>
      <c r="R7" s="187"/>
      <c r="S7" s="187"/>
      <c r="T7" s="187"/>
      <c r="U7" s="187"/>
    </row>
    <row r="8" spans="1:21" s="181" customFormat="1" ht="34.5" customHeight="1">
      <c r="A8" s="177">
        <v>19.9</v>
      </c>
      <c r="B8" s="182">
        <v>23.8</v>
      </c>
      <c r="C8" s="182">
        <v>9.1</v>
      </c>
      <c r="D8" s="182">
        <v>22.6</v>
      </c>
      <c r="E8" s="182">
        <v>28.9</v>
      </c>
      <c r="F8" s="182">
        <v>32.1</v>
      </c>
      <c r="G8" s="182">
        <v>26.2</v>
      </c>
      <c r="H8" s="185" t="s">
        <v>244</v>
      </c>
      <c r="I8" s="183"/>
      <c r="J8" s="183"/>
      <c r="K8" s="184"/>
      <c r="L8" s="183"/>
      <c r="M8" s="183"/>
      <c r="N8" s="188"/>
      <c r="O8" s="187"/>
      <c r="P8" s="187"/>
      <c r="Q8" s="187"/>
      <c r="R8" s="187"/>
      <c r="S8" s="187"/>
      <c r="T8" s="187"/>
      <c r="U8" s="187"/>
    </row>
    <row r="9" spans="1:21" s="181" customFormat="1" ht="34.5" customHeight="1">
      <c r="A9" s="177">
        <v>29.3</v>
      </c>
      <c r="B9" s="182">
        <v>32.2</v>
      </c>
      <c r="C9" s="182">
        <v>17.5</v>
      </c>
      <c r="D9" s="182">
        <v>31</v>
      </c>
      <c r="E9" s="182">
        <v>27.3</v>
      </c>
      <c r="F9" s="182">
        <v>40.5</v>
      </c>
      <c r="G9" s="182">
        <v>34.6</v>
      </c>
      <c r="H9" s="182">
        <v>8.3</v>
      </c>
      <c r="I9" s="185" t="s">
        <v>245</v>
      </c>
      <c r="J9" s="183"/>
      <c r="K9" s="184"/>
      <c r="L9" s="183"/>
      <c r="M9" s="183"/>
      <c r="N9" s="188"/>
      <c r="O9" s="187"/>
      <c r="P9" s="187"/>
      <c r="Q9" s="187"/>
      <c r="R9" s="187"/>
      <c r="S9" s="187"/>
      <c r="T9" s="187"/>
      <c r="U9" s="187"/>
    </row>
    <row r="10" spans="1:21" s="181" customFormat="1" ht="34.5" customHeight="1">
      <c r="A10" s="177">
        <v>16.4</v>
      </c>
      <c r="B10" s="182">
        <v>19.4</v>
      </c>
      <c r="C10" s="182">
        <v>4.9</v>
      </c>
      <c r="D10" s="182">
        <v>18.4</v>
      </c>
      <c r="E10" s="182">
        <v>24.6</v>
      </c>
      <c r="F10" s="182">
        <v>27.6</v>
      </c>
      <c r="G10" s="182">
        <v>4.8</v>
      </c>
      <c r="H10" s="182">
        <v>4.4</v>
      </c>
      <c r="I10" s="182">
        <v>12.8</v>
      </c>
      <c r="J10" s="185" t="s">
        <v>246</v>
      </c>
      <c r="K10" s="184"/>
      <c r="L10" s="183"/>
      <c r="M10" s="183"/>
      <c r="N10" s="188"/>
      <c r="O10" s="187"/>
      <c r="P10" s="187"/>
      <c r="Q10" s="187"/>
      <c r="R10" s="187"/>
      <c r="S10" s="187"/>
      <c r="T10" s="187"/>
      <c r="U10" s="187"/>
    </row>
    <row r="11" spans="1:21" s="181" customFormat="1" ht="34.5" customHeight="1" thickBot="1">
      <c r="A11" s="189">
        <v>25.9</v>
      </c>
      <c r="B11" s="190">
        <v>28.8</v>
      </c>
      <c r="C11" s="190">
        <v>14.2</v>
      </c>
      <c r="D11" s="190">
        <v>27.6</v>
      </c>
      <c r="E11" s="190">
        <v>23.8</v>
      </c>
      <c r="F11" s="190">
        <v>37.1</v>
      </c>
      <c r="G11" s="190">
        <v>30.7</v>
      </c>
      <c r="H11" s="190">
        <v>5</v>
      </c>
      <c r="I11" s="190">
        <v>13.4</v>
      </c>
      <c r="J11" s="190">
        <v>9.4</v>
      </c>
      <c r="K11" s="191" t="s">
        <v>247</v>
      </c>
      <c r="L11" s="183"/>
      <c r="M11" s="183"/>
      <c r="N11" s="188"/>
      <c r="O11" s="187"/>
      <c r="P11" s="187"/>
      <c r="Q11" s="187"/>
      <c r="R11" s="187"/>
      <c r="S11" s="187"/>
      <c r="T11" s="187"/>
      <c r="U11" s="187"/>
    </row>
    <row r="12" spans="1:21" s="181" customFormat="1" ht="34.5" customHeight="1" thickTop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83"/>
      <c r="L12" s="183"/>
      <c r="M12" s="183"/>
      <c r="N12" s="186"/>
      <c r="O12" s="187"/>
      <c r="P12" s="187"/>
      <c r="Q12" s="187"/>
      <c r="R12" s="187"/>
      <c r="S12" s="187"/>
      <c r="T12" s="187"/>
      <c r="U12" s="187"/>
    </row>
    <row r="13" spans="1:21" s="181" customFormat="1" ht="34.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83"/>
      <c r="L13" s="183"/>
      <c r="M13" s="183"/>
      <c r="N13" s="188"/>
      <c r="O13" s="187"/>
      <c r="P13" s="187"/>
      <c r="Q13" s="187"/>
      <c r="R13" s="187"/>
      <c r="S13" s="187"/>
      <c r="T13" s="187"/>
      <c r="U13" s="187"/>
    </row>
    <row r="14" spans="1:21" s="181" customFormat="1" ht="34.5" customHeight="1">
      <c r="A14" s="179"/>
      <c r="B14" s="192"/>
      <c r="C14" s="192"/>
      <c r="D14" s="192"/>
      <c r="E14" s="192"/>
      <c r="F14" s="192"/>
      <c r="G14" s="192"/>
      <c r="H14" s="192"/>
      <c r="I14" s="192"/>
      <c r="J14" s="192"/>
      <c r="K14" s="183"/>
      <c r="L14" s="183"/>
      <c r="M14" s="183"/>
      <c r="N14" s="188"/>
      <c r="O14" s="187"/>
      <c r="P14" s="187"/>
      <c r="Q14" s="187"/>
      <c r="R14" s="187"/>
      <c r="S14" s="187"/>
      <c r="T14" s="187"/>
      <c r="U14" s="187"/>
    </row>
    <row r="15" spans="1:21" s="181" customFormat="1" ht="34.5" customHeight="1">
      <c r="A15" s="179"/>
      <c r="B15" s="183"/>
      <c r="C15" s="192"/>
      <c r="D15" s="192"/>
      <c r="E15" s="192"/>
      <c r="F15" s="192"/>
      <c r="G15" s="192"/>
      <c r="H15" s="192"/>
      <c r="I15" s="192"/>
      <c r="J15" s="192"/>
      <c r="K15" s="183"/>
      <c r="L15" s="183"/>
      <c r="M15" s="183"/>
      <c r="N15" s="186"/>
      <c r="O15" s="187"/>
      <c r="P15" s="187"/>
      <c r="Q15" s="187"/>
      <c r="R15" s="187"/>
      <c r="S15" s="187"/>
      <c r="T15" s="187"/>
      <c r="U15" s="187"/>
    </row>
    <row r="16" spans="1:21" s="181" customFormat="1" ht="34.5" customHeight="1">
      <c r="A16" s="179"/>
      <c r="B16" s="183"/>
      <c r="C16" s="183"/>
      <c r="D16" s="192"/>
      <c r="E16" s="192"/>
      <c r="F16" s="192"/>
      <c r="G16" s="192"/>
      <c r="H16" s="192"/>
      <c r="I16" s="192"/>
      <c r="J16" s="192"/>
      <c r="K16" s="188"/>
      <c r="L16" s="183"/>
      <c r="M16" s="183"/>
      <c r="N16" s="188"/>
      <c r="O16" s="187"/>
      <c r="P16" s="187"/>
      <c r="Q16" s="187"/>
      <c r="R16" s="187"/>
      <c r="S16" s="187"/>
      <c r="T16" s="187"/>
      <c r="U16" s="187"/>
    </row>
    <row r="17" spans="3:21" s="181" customFormat="1" ht="34.5" customHeight="1">
      <c r="C17" s="187"/>
      <c r="D17" s="187"/>
      <c r="E17" s="192"/>
      <c r="F17" s="192"/>
      <c r="G17" s="192"/>
      <c r="H17" s="192"/>
      <c r="I17" s="192"/>
      <c r="J17" s="192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</row>
    <row r="18" spans="3:21" s="181" customFormat="1" ht="34.5" customHeight="1">
      <c r="C18" s="187"/>
      <c r="D18" s="187"/>
      <c r="E18" s="187"/>
      <c r="F18" s="192"/>
      <c r="G18" s="192"/>
      <c r="H18" s="192"/>
      <c r="I18" s="192"/>
      <c r="J18" s="192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3:21" s="181" customFormat="1" ht="34.5" customHeight="1">
      <c r="C19" s="187"/>
      <c r="D19" s="187"/>
      <c r="E19" s="187"/>
      <c r="F19" s="187"/>
      <c r="G19" s="192"/>
      <c r="H19" s="192"/>
      <c r="I19" s="192"/>
      <c r="J19" s="192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</row>
    <row r="20" spans="3:21" s="181" customFormat="1" ht="34.5" customHeight="1">
      <c r="C20" s="187"/>
      <c r="D20" s="187"/>
      <c r="E20" s="187"/>
      <c r="F20" s="187"/>
      <c r="G20" s="187"/>
      <c r="H20" s="192"/>
      <c r="I20" s="192"/>
      <c r="J20" s="192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3:21" s="181" customFormat="1" ht="34.5" customHeight="1">
      <c r="C21" s="187"/>
      <c r="D21" s="187"/>
      <c r="E21" s="187"/>
      <c r="F21" s="187"/>
      <c r="G21" s="187"/>
      <c r="H21" s="187"/>
      <c r="I21" s="192"/>
      <c r="J21" s="192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</row>
    <row r="22" spans="3:21" s="181" customFormat="1" ht="34.5" customHeight="1">
      <c r="C22" s="187"/>
      <c r="D22" s="187"/>
      <c r="E22" s="187"/>
      <c r="F22" s="187"/>
      <c r="G22" s="187"/>
      <c r="H22" s="187"/>
      <c r="I22" s="187"/>
      <c r="J22" s="192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</row>
    <row r="23" spans="3:21" s="181" customFormat="1" ht="34.5" customHeight="1"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</row>
    <row r="24" spans="3:21" s="181" customFormat="1" ht="34.5" customHeight="1"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</row>
    <row r="25" spans="3:21" s="181" customFormat="1" ht="34.5" customHeight="1"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</row>
    <row r="26" spans="3:21" s="181" customFormat="1" ht="34.5" customHeight="1"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</row>
    <row r="27" spans="3:21" s="181" customFormat="1" ht="34.5" customHeight="1"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</row>
    <row r="28" spans="3:21" s="181" customFormat="1" ht="34.5" customHeight="1"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</row>
    <row r="29" spans="3:21" ht="34.5" customHeight="1"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3:21" ht="34.5" customHeight="1"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</row>
    <row r="31" spans="3:21" ht="34.5" customHeight="1"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</row>
    <row r="32" spans="3:21" ht="34.5" customHeight="1"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</row>
    <row r="33" spans="3:21" ht="34.5" customHeight="1"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</row>
    <row r="34" spans="3:21" ht="34.5" customHeight="1"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</row>
    <row r="35" spans="3:21" ht="34.5" customHeight="1"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</row>
    <row r="36" spans="3:21" ht="34.5" customHeight="1"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3:21" ht="34.5" customHeight="1"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</row>
    <row r="38" spans="3:21" ht="34.5" customHeight="1"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3:21" ht="34.5" customHeight="1"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</row>
    <row r="40" spans="3:21" ht="34.5" customHeight="1"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3:21" ht="34.5" customHeight="1"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</row>
    <row r="42" spans="3:21" ht="34.5" customHeight="1"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3:21" ht="34.5" customHeight="1"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3:21" ht="34.5" customHeight="1"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</sheetData>
  <sheetProtection/>
  <mergeCells count="1">
    <mergeCell ref="B1:K1"/>
  </mergeCells>
  <printOptions/>
  <pageMargins left="0.984251968503937" right="0.5905511811023623" top="0.7874015748031497" bottom="0.7874015748031497" header="0" footer="0"/>
  <pageSetup horizontalDpi="300" verticalDpi="300" orientation="landscape" paperSize="9" r:id="rId1"/>
  <headerFooter alignWithMargins="0">
    <oddFooter>&amp;R&amp;"굴림체,보통"&amp;9최-990224-09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곡성군청 건설교통과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최윤경</dc:creator>
  <cp:keywords/>
  <dc:description/>
  <cp:lastModifiedBy>user</cp:lastModifiedBy>
  <cp:lastPrinted>2018-03-26T01:03:11Z</cp:lastPrinted>
  <dcterms:created xsi:type="dcterms:W3CDTF">1999-07-27T08:40:55Z</dcterms:created>
  <dcterms:modified xsi:type="dcterms:W3CDTF">2018-11-20T11:46:08Z</dcterms:modified>
  <cp:category/>
  <cp:version/>
  <cp:contentType/>
  <cp:contentStatus/>
</cp:coreProperties>
</file>