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725" windowWidth="6090" windowHeight="3255" tabRatio="937" firstSheet="2" activeTab="2"/>
  </bookViews>
  <sheets>
    <sheet name="Sheet1" sheetId="1" state="veryHidden" r:id="rId1"/>
    <sheet name="------" sheetId="2" state="veryHidden" r:id="rId2"/>
    <sheet name="총괄" sheetId="3" r:id="rId3"/>
    <sheet name="한육우1-1" sheetId="4" r:id="rId4"/>
    <sheet name="한육우1-2" sheetId="5" r:id="rId5"/>
    <sheet name="한육우1-3" sheetId="6" r:id="rId6"/>
    <sheet name="젖소2-1" sheetId="7" r:id="rId7"/>
    <sheet name="젖소2-2" sheetId="8" r:id="rId8"/>
    <sheet name="젖소2-3" sheetId="9" r:id="rId9"/>
    <sheet name="돼지3-1" sheetId="10" r:id="rId10"/>
    <sheet name="돼지3-2" sheetId="11" r:id="rId11"/>
    <sheet name="돼지3-3" sheetId="12" r:id="rId12"/>
    <sheet name="닭4-1" sheetId="13" r:id="rId13"/>
    <sheet name="닭4-2" sheetId="14" r:id="rId14"/>
    <sheet name="닭4-3" sheetId="15" r:id="rId15"/>
    <sheet name="오리5-1(호수)" sheetId="16" r:id="rId16"/>
    <sheet name="오리5-2(마리수)" sheetId="17" r:id="rId17"/>
    <sheet name="오리5-3(성별, 종별)" sheetId="18" r:id="rId18"/>
    <sheet name="--------" sheetId="19" state="veryHidden" r:id="rId19"/>
    <sheet name="XL4Poppy" sheetId="20" state="veryHidden" r:id="rId20"/>
  </sheets>
  <definedNames>
    <definedName name="Document_array" localSheetId="19">{"Book1","F46A7EA539AF4c6c838295780D6A58A1.xls"}</definedName>
    <definedName name="Document_array" localSheetId="2">{"Book1"}</definedName>
    <definedName name="Document_array">{"Book1"}</definedName>
    <definedName name="_xlnm.Print_Area" localSheetId="17">'오리5-3(성별, 종별)'!$A$1:$N$17</definedName>
    <definedName name="기본급테이블">#REF!</definedName>
    <definedName name="사원테이블">#REF!</definedName>
    <definedName name="수당테이블">#REF!</definedName>
    <definedName name="직책테이블">#REF!</definedName>
  </definedNames>
  <calcPr fullCalcOnLoad="1"/>
</workbook>
</file>

<file path=xl/sharedStrings.xml><?xml version="1.0" encoding="utf-8"?>
<sst xmlns="http://schemas.openxmlformats.org/spreadsheetml/2006/main" count="511" uniqueCount="206">
  <si>
    <t>합계</t>
  </si>
  <si>
    <t>500~999</t>
  </si>
  <si>
    <t>연령별 성별 마리수</t>
  </si>
  <si>
    <t>계</t>
  </si>
  <si>
    <t>암</t>
  </si>
  <si>
    <t>수</t>
  </si>
  <si>
    <t>소계</t>
  </si>
  <si>
    <t>500이상</t>
  </si>
  <si>
    <t>20-29</t>
  </si>
  <si>
    <t>30-39</t>
  </si>
  <si>
    <t>40-49</t>
  </si>
  <si>
    <t>50-99</t>
  </si>
  <si>
    <t>100-199</t>
  </si>
  <si>
    <t>200-299</t>
  </si>
  <si>
    <t>300-399</t>
  </si>
  <si>
    <t>400-499</t>
  </si>
  <si>
    <t>1-9마리</t>
  </si>
  <si>
    <t>10-19</t>
  </si>
  <si>
    <t>1세 미만</t>
  </si>
  <si>
    <t>1-4마리</t>
  </si>
  <si>
    <t>5-9</t>
  </si>
  <si>
    <t>30-49</t>
  </si>
  <si>
    <t>100-299</t>
  </si>
  <si>
    <t>300-499</t>
  </si>
  <si>
    <t>500-999</t>
  </si>
  <si>
    <t>5000-9999</t>
  </si>
  <si>
    <t>10000이상</t>
  </si>
  <si>
    <t>200000
이상</t>
  </si>
  <si>
    <t>50000
-99999</t>
  </si>
  <si>
    <t>40000
-49999</t>
  </si>
  <si>
    <t>30000
-39999</t>
  </si>
  <si>
    <t>20000
-29999</t>
  </si>
  <si>
    <t>10000
-19999</t>
  </si>
  <si>
    <t>5000
-9999</t>
  </si>
  <si>
    <t>1000
-1999</t>
  </si>
  <si>
    <t>500
-999</t>
  </si>
  <si>
    <t>1-499
마리</t>
  </si>
  <si>
    <t>2000
-2999</t>
  </si>
  <si>
    <t>3000
-4999</t>
  </si>
  <si>
    <t>1-2세</t>
  </si>
  <si>
    <t>2세이상</t>
  </si>
  <si>
    <t>6개월미만</t>
  </si>
  <si>
    <t>6개월이상</t>
  </si>
  <si>
    <t>육용종</t>
  </si>
  <si>
    <t>기타</t>
  </si>
  <si>
    <t>종별 마리수</t>
  </si>
  <si>
    <t>1~19</t>
  </si>
  <si>
    <t>20~49</t>
  </si>
  <si>
    <t>50~199</t>
  </si>
  <si>
    <t>200~499</t>
  </si>
  <si>
    <t>1000~1499</t>
  </si>
  <si>
    <t>1500~1999</t>
  </si>
  <si>
    <t>2000~2999</t>
  </si>
  <si>
    <t>3000~4999</t>
  </si>
  <si>
    <t>5000~9999</t>
  </si>
  <si>
    <t>10000~29999</t>
  </si>
  <si>
    <t>30000~49999</t>
  </si>
  <si>
    <t>50000이상</t>
  </si>
  <si>
    <t>산란종</t>
  </si>
  <si>
    <t>사육규모별 가구수</t>
  </si>
  <si>
    <t>규모별 마리수</t>
  </si>
  <si>
    <t>합계</t>
  </si>
  <si>
    <t>1세 미만</t>
  </si>
  <si>
    <t>1-2세</t>
  </si>
  <si>
    <t>2세이상</t>
  </si>
  <si>
    <t>품종별</t>
  </si>
  <si>
    <t>계</t>
  </si>
  <si>
    <t>암</t>
  </si>
  <si>
    <t>수</t>
  </si>
  <si>
    <t>한우</t>
  </si>
  <si>
    <t>육우</t>
  </si>
  <si>
    <t>기타</t>
  </si>
  <si>
    <t>1-4마리</t>
  </si>
  <si>
    <t>5-9</t>
  </si>
  <si>
    <t>10-19</t>
  </si>
  <si>
    <t>20-29</t>
  </si>
  <si>
    <t>30-49</t>
  </si>
  <si>
    <t>50-99</t>
  </si>
  <si>
    <t>100-299</t>
  </si>
  <si>
    <t>300-499</t>
  </si>
  <si>
    <t>500-999</t>
  </si>
  <si>
    <t>5000-9999</t>
  </si>
  <si>
    <t>10000이상</t>
  </si>
  <si>
    <t>시군별</t>
  </si>
  <si>
    <t>시군별</t>
  </si>
  <si>
    <t>시군별</t>
  </si>
  <si>
    <t>시군별</t>
  </si>
  <si>
    <t>시군별</t>
  </si>
  <si>
    <t>시군별</t>
  </si>
  <si>
    <t>합계</t>
  </si>
  <si>
    <t>2개월
미만</t>
  </si>
  <si>
    <t>2-3
개월령</t>
  </si>
  <si>
    <t>4-6
개월령</t>
  </si>
  <si>
    <t>7-8개월령</t>
  </si>
  <si>
    <t>8개월령 이상</t>
  </si>
  <si>
    <t>소계</t>
  </si>
  <si>
    <t>수컷</t>
  </si>
  <si>
    <t>암컷</t>
  </si>
  <si>
    <t>암컷중모돈용</t>
  </si>
  <si>
    <t>1-499
마리</t>
  </si>
  <si>
    <t>500
-999</t>
  </si>
  <si>
    <t>1000
-1999</t>
  </si>
  <si>
    <t>2000
-2999</t>
  </si>
  <si>
    <t>3000
-4999</t>
  </si>
  <si>
    <t>5000
-9999</t>
  </si>
  <si>
    <t>10000
-19999</t>
  </si>
  <si>
    <t>20000
-29999</t>
  </si>
  <si>
    <t>30000
-39999</t>
  </si>
  <si>
    <t>40000
-49999</t>
  </si>
  <si>
    <t>50000
-99999</t>
  </si>
  <si>
    <t>100000
-199999</t>
  </si>
  <si>
    <t>200000
이상</t>
  </si>
  <si>
    <t>시군별</t>
  </si>
  <si>
    <t>'05.12 행정통계서식.xls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</si>
  <si>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</si>
  <si>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</si>
  <si>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</si>
  <si>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</si>
  <si>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</si>
  <si>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</si>
  <si>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</si>
  <si>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</si>
  <si>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</si>
  <si>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</si>
  <si>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</si>
  <si>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농진청자료송부.xls</t>
  </si>
  <si>
    <t>계</t>
  </si>
  <si>
    <t>(1-1) 한(육)우 사육규모별 가구수</t>
  </si>
  <si>
    <t>숫컷</t>
  </si>
  <si>
    <t>(4-2) 닭 사육규모별 마리수</t>
  </si>
  <si>
    <t>(4-1) 닭 사육규모별 가구수</t>
  </si>
  <si>
    <t>(3-3) 돼지 월령별.성별 마리수</t>
  </si>
  <si>
    <t>(3-2) 돼지 사육규모별 마리수</t>
  </si>
  <si>
    <t>(3-1) 돼지 사육규모별 가구수</t>
  </si>
  <si>
    <t>(2-3) 젖소 연령별.성별 마리수</t>
  </si>
  <si>
    <t>(2-2) 젖소 사육규모별 마리수</t>
  </si>
  <si>
    <t>(2-1) 젖소 사육규모별 가구수</t>
  </si>
  <si>
    <t>(1-3) 한(육)우 연령별.성별.품종별 마리수</t>
  </si>
  <si>
    <t>(1-2) 한(육)우 사육규모별 마리수</t>
  </si>
  <si>
    <t>F46A7EA539AF4c6c838295780D6A58A1.xls</t>
  </si>
  <si>
    <t>Book1</t>
  </si>
  <si>
    <t>1000-1999</t>
  </si>
  <si>
    <t>2000-4999</t>
  </si>
  <si>
    <t>1000-1999</t>
  </si>
  <si>
    <t>2000-4999</t>
  </si>
  <si>
    <t>(단위 : 가구)</t>
  </si>
  <si>
    <t>(단위 : 마리)</t>
  </si>
  <si>
    <t>(단위 : 가구)</t>
  </si>
  <si>
    <t>(단위 : 마리)</t>
  </si>
  <si>
    <t>(단위 : 마리)</t>
  </si>
  <si>
    <t>(단위 : 가구)</t>
  </si>
  <si>
    <t>(5-1) 오리 사육규모별 가구수</t>
  </si>
  <si>
    <t>(5-2) 오리 사육규모별 마리수</t>
  </si>
  <si>
    <t>(5-3) 오리 연령별 성별 종별 마리수</t>
  </si>
  <si>
    <t>(4-3) 닭 연령별.용도별 마리수</t>
  </si>
  <si>
    <t>(단위 : 마리,호)</t>
  </si>
  <si>
    <t>시군별</t>
  </si>
  <si>
    <t>월령별</t>
  </si>
  <si>
    <t>용도별</t>
  </si>
  <si>
    <t>합계</t>
  </si>
  <si>
    <t>3개월미만</t>
  </si>
  <si>
    <t>3-6개월</t>
  </si>
  <si>
    <t>6개월이상</t>
  </si>
  <si>
    <t>종계</t>
  </si>
  <si>
    <t>산란계</t>
  </si>
  <si>
    <t>육용계</t>
  </si>
  <si>
    <t>겸용계</t>
  </si>
  <si>
    <t>용도별
총마리수</t>
  </si>
  <si>
    <t>용도별
총 농가수</t>
  </si>
  <si>
    <t>농가수</t>
  </si>
  <si>
    <t>마리수</t>
  </si>
  <si>
    <t>30000-39999(마리)</t>
  </si>
  <si>
    <t>50000-
99999(마리)</t>
  </si>
  <si>
    <t>계</t>
  </si>
  <si>
    <t>용도별 합계</t>
  </si>
  <si>
    <r>
      <rPr>
        <b/>
        <sz val="12"/>
        <color indexed="30"/>
        <rFont val="바탕체"/>
        <family val="1"/>
      </rPr>
      <t>자료 작성시 유의사항 :</t>
    </r>
    <r>
      <rPr>
        <sz val="12"/>
        <rFont val="바탕체"/>
        <family val="1"/>
      </rPr>
      <t xml:space="preserve"> </t>
    </r>
    <r>
      <rPr>
        <b/>
        <sz val="12"/>
        <color indexed="10"/>
        <rFont val="바탕체"/>
        <family val="1"/>
      </rPr>
      <t>각 축종 시트별로 서식 계산칸 강제입력 불가 및 축종별 시트 앞,뒤,맨 오른쪽 총 합계,소계 등 숫자          일치 여부 확인 후 제출 ,특히, 돼지3-3시트 7-8개월령 소계란 수치 확인 및 (소계란에 암컷중 모돈용 수치 계산 제외) 
닭4-3시트 용도별 합계의 총 마리수·농가수 합계가 옆 시트와 동일한지 확인)</t>
    </r>
    <r>
      <rPr>
        <sz val="12"/>
        <color indexed="10"/>
        <rFont val="바탕체"/>
        <family val="1"/>
      </rPr>
      <t>, 구 서식 사용불가(첨부 서식 사용 바람).</t>
    </r>
  </si>
  <si>
    <t>○ 몇몇 시군에서 읍면별로 자료 넘겨주시는데 취합에 어려움이 있으니 
    시군 총괄로 작성 후 제출 바랍니다.
  * 자동 계산되는 부분 수기 입력 절대 금지</t>
  </si>
  <si>
    <t>곡성읍</t>
  </si>
  <si>
    <t>오곡면</t>
  </si>
  <si>
    <t>삼기면</t>
  </si>
  <si>
    <t>석곡면</t>
  </si>
  <si>
    <t>목사동면</t>
  </si>
  <si>
    <t>죽곡면</t>
  </si>
  <si>
    <t>고달면</t>
  </si>
  <si>
    <t>옥과면</t>
  </si>
  <si>
    <t>입면</t>
  </si>
  <si>
    <t>겸면</t>
  </si>
  <si>
    <t>오산면</t>
  </si>
  <si>
    <t>※ 본 자료는 공표되지 않은 통계로서 행정기관 내부자료로만 활용할 수 있음.</t>
  </si>
  <si>
    <t>오산면</t>
  </si>
  <si>
    <t>곡성읍</t>
  </si>
  <si>
    <t>계</t>
  </si>
  <si>
    <t>두수</t>
  </si>
  <si>
    <t>가구수</t>
  </si>
  <si>
    <t>두수</t>
  </si>
  <si>
    <t>두수</t>
  </si>
  <si>
    <t>가구수</t>
  </si>
  <si>
    <t>오리</t>
  </si>
  <si>
    <t>닭</t>
  </si>
  <si>
    <t>돼지</t>
  </si>
  <si>
    <t>젖소</t>
  </si>
  <si>
    <t>한(육)우</t>
  </si>
  <si>
    <t>총계</t>
  </si>
  <si>
    <t>시·군</t>
  </si>
  <si>
    <t>(단위 : 가구, 마리수)</t>
  </si>
  <si>
    <r>
      <t>2020년 상반기 가축 행정 통계 조사 결과</t>
    </r>
    <r>
      <rPr>
        <sz val="18"/>
        <rFont val="HY헤드라인M"/>
        <family val="1"/>
      </rPr>
      <t>(주요가축 5종)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</si>
</sst>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mm&quot;월&quot;\ dd&quot;일&quot;"/>
    <numFmt numFmtId="181" formatCode="#,##0_ "/>
    <numFmt numFmtId="182" formatCode="#,##0_);[Red]\(#,##0\)"/>
    <numFmt numFmtId="183" formatCode="0_ "/>
    <numFmt numFmtId="184" formatCode="0_);\(0\)"/>
    <numFmt numFmtId="185" formatCode="0_);[Red]\(0\)"/>
    <numFmt numFmtId="186" formatCode="&quot;₩&quot;#,##0;[Red]&quot;₩&quot;&quot;₩&quot;\-#,##0"/>
    <numFmt numFmtId="187" formatCode="&quot;₩&quot;#,##0.00;[Red]&quot;₩&quot;&quot;₩&quot;&quot;₩&quot;&quot;₩&quot;&quot;₩&quot;&quot;₩&quot;\-#,##0.00"/>
    <numFmt numFmtId="188" formatCode="&quot;₩&quot;#,##0;&quot;₩&quot;&quot;₩&quot;&quot;₩&quot;&quot;₩&quot;&quot;₩&quot;&quot;₩&quot;&quot;₩&quot;&quot;₩&quot;\-#,##0"/>
    <numFmt numFmtId="189" formatCode="&quot;₩&quot;#,##0.00;&quot;₩&quot;&quot;₩&quot;&quot;₩&quot;&quot;₩&quot;&quot;₩&quot;&quot;₩&quot;&quot;₩&quot;&quot;₩&quot;\-#,##0.00"/>
    <numFmt numFmtId="190" formatCode="&quot;R$&quot;#,##0.00;&quot;R$&quot;\-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1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1"/>
      <name val="돋움"/>
      <family val="3"/>
    </font>
    <font>
      <sz val="10"/>
      <name val="굴림체"/>
      <family val="3"/>
    </font>
    <font>
      <sz val="8"/>
      <name val="바탕"/>
      <family val="1"/>
    </font>
    <font>
      <sz val="10"/>
      <name val="바탕체"/>
      <family val="1"/>
    </font>
    <font>
      <sz val="12"/>
      <name val="굴림체"/>
      <family val="3"/>
    </font>
    <font>
      <sz val="10"/>
      <name val="Arial"/>
      <family val="2"/>
    </font>
    <font>
      <sz val="9"/>
      <name val="바탕체"/>
      <family val="1"/>
    </font>
    <font>
      <sz val="11"/>
      <name val="바탕체"/>
      <family val="1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2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바탕체"/>
      <family val="1"/>
    </font>
    <font>
      <b/>
      <sz val="12"/>
      <color indexed="10"/>
      <name val="바탕체"/>
      <family val="1"/>
    </font>
    <font>
      <b/>
      <sz val="12"/>
      <color indexed="30"/>
      <name val="바탕체"/>
      <family val="1"/>
    </font>
    <font>
      <sz val="12"/>
      <color indexed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굴림체"/>
      <family val="3"/>
    </font>
    <font>
      <sz val="10"/>
      <color indexed="8"/>
      <name val="바탕체"/>
      <family val="1"/>
    </font>
    <font>
      <sz val="12"/>
      <name val="맑은 고딕"/>
      <family val="3"/>
    </font>
    <font>
      <sz val="13"/>
      <name val="굴림체"/>
      <family val="3"/>
    </font>
    <font>
      <b/>
      <sz val="13"/>
      <name val="굴림체"/>
      <family val="3"/>
    </font>
    <font>
      <sz val="11"/>
      <name val="굴림"/>
      <family val="3"/>
    </font>
    <font>
      <b/>
      <sz val="20"/>
      <name val="돋움"/>
      <family val="3"/>
    </font>
    <font>
      <sz val="22"/>
      <name val="HY헤드라인M"/>
      <family val="1"/>
    </font>
    <font>
      <sz val="18"/>
      <name val="HY헤드라인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0"/>
      <color theme="1"/>
      <name val="굴림체"/>
      <family val="3"/>
    </font>
    <font>
      <sz val="10"/>
      <color theme="1"/>
      <name val="바탕체"/>
      <family val="1"/>
    </font>
    <font>
      <b/>
      <sz val="12"/>
      <color rgb="FFFF0000"/>
      <name val="바탕체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/>
      <protection/>
    </xf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9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0" fontId="5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11" applyNumberFormat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7" fontId="5" fillId="0" borderId="12" xfId="72" applyFont="1" applyFill="1" applyBorder="1" applyAlignment="1">
      <alignment vertical="center"/>
    </xf>
    <xf numFmtId="0" fontId="7" fillId="0" borderId="0" xfId="0" applyFont="1" applyAlignment="1">
      <alignment/>
    </xf>
    <xf numFmtId="17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7" fillId="0" borderId="12" xfId="72" applyFont="1" applyBorder="1" applyAlignment="1">
      <alignment vertical="center"/>
    </xf>
    <xf numFmtId="177" fontId="10" fillId="0" borderId="0" xfId="72" applyFont="1" applyAlignment="1">
      <alignment/>
    </xf>
    <xf numFmtId="177" fontId="7" fillId="0" borderId="12" xfId="72" applyFont="1" applyBorder="1" applyAlignment="1">
      <alignment horizontal="right" vertical="center"/>
    </xf>
    <xf numFmtId="0" fontId="18" fillId="33" borderId="0" xfId="89" applyFont="1" applyFill="1">
      <alignment/>
      <protection/>
    </xf>
    <xf numFmtId="0" fontId="9" fillId="0" borderId="0" xfId="89">
      <alignment/>
      <protection/>
    </xf>
    <xf numFmtId="0" fontId="9" fillId="33" borderId="0" xfId="89" applyFill="1">
      <alignment/>
      <protection/>
    </xf>
    <xf numFmtId="0" fontId="9" fillId="34" borderId="13" xfId="89" applyFill="1" applyBorder="1">
      <alignment/>
      <protection/>
    </xf>
    <xf numFmtId="0" fontId="9" fillId="35" borderId="14" xfId="89" applyFill="1" applyBorder="1">
      <alignment/>
      <protection/>
    </xf>
    <xf numFmtId="0" fontId="19" fillId="36" borderId="15" xfId="89" applyFont="1" applyFill="1" applyBorder="1" applyAlignment="1">
      <alignment horizontal="center"/>
      <protection/>
    </xf>
    <xf numFmtId="0" fontId="20" fillId="37" borderId="16" xfId="89" applyFont="1" applyFill="1" applyBorder="1" applyAlignment="1">
      <alignment horizontal="center"/>
      <protection/>
    </xf>
    <xf numFmtId="0" fontId="19" fillId="36" borderId="16" xfId="89" applyFont="1" applyFill="1" applyBorder="1" applyAlignment="1">
      <alignment horizontal="center"/>
      <protection/>
    </xf>
    <xf numFmtId="0" fontId="19" fillId="36" borderId="17" xfId="89" applyFont="1" applyFill="1" applyBorder="1" applyAlignment="1">
      <alignment horizontal="center"/>
      <protection/>
    </xf>
    <xf numFmtId="0" fontId="9" fillId="35" borderId="18" xfId="89" applyFill="1" applyBorder="1">
      <alignment/>
      <protection/>
    </xf>
    <xf numFmtId="0" fontId="9" fillId="34" borderId="19" xfId="89" applyFill="1" applyBorder="1">
      <alignment/>
      <protection/>
    </xf>
    <xf numFmtId="0" fontId="9" fillId="35" borderId="19" xfId="89" applyFill="1" applyBorder="1">
      <alignment/>
      <protection/>
    </xf>
    <xf numFmtId="0" fontId="9" fillId="34" borderId="20" xfId="89" applyFill="1" applyBorder="1">
      <alignment/>
      <protection/>
    </xf>
    <xf numFmtId="177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1" fillId="38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horizontal="center" vertical="center"/>
    </xf>
    <xf numFmtId="177" fontId="7" fillId="39" borderId="12" xfId="72" applyFont="1" applyFill="1" applyBorder="1" applyAlignment="1">
      <alignment vertical="center"/>
    </xf>
    <xf numFmtId="0" fontId="0" fillId="39" borderId="12" xfId="0" applyFill="1" applyBorder="1" applyAlignment="1">
      <alignment horizontal="center" vertical="center"/>
    </xf>
    <xf numFmtId="184" fontId="7" fillId="38" borderId="12" xfId="0" applyNumberFormat="1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vertical="center"/>
    </xf>
    <xf numFmtId="0" fontId="7" fillId="38" borderId="12" xfId="0" applyFont="1" applyFill="1" applyBorder="1" applyAlignment="1">
      <alignment horizontal="center" vertical="center" wrapText="1"/>
    </xf>
    <xf numFmtId="49" fontId="7" fillId="38" borderId="12" xfId="0" applyNumberFormat="1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/>
    </xf>
    <xf numFmtId="177" fontId="5" fillId="39" borderId="12" xfId="72" applyFont="1" applyFill="1" applyBorder="1" applyAlignment="1">
      <alignment horizontal="center" vertical="center"/>
    </xf>
    <xf numFmtId="177" fontId="5" fillId="39" borderId="12" xfId="72" applyFont="1" applyFill="1" applyBorder="1" applyAlignment="1">
      <alignment horizontal="right" vertical="center"/>
    </xf>
    <xf numFmtId="177" fontId="5" fillId="35" borderId="12" xfId="72" applyFont="1" applyFill="1" applyBorder="1" applyAlignment="1">
      <alignment vertical="center"/>
    </xf>
    <xf numFmtId="177" fontId="5" fillId="35" borderId="12" xfId="72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7" fontId="7" fillId="35" borderId="12" xfId="72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7" fillId="35" borderId="12" xfId="72" applyFont="1" applyFill="1" applyBorder="1" applyAlignment="1">
      <alignment horizontal="right" vertical="center"/>
    </xf>
    <xf numFmtId="177" fontId="21" fillId="0" borderId="12" xfId="72" applyFont="1" applyBorder="1" applyAlignment="1">
      <alignment vertical="center"/>
    </xf>
    <xf numFmtId="177" fontId="21" fillId="39" borderId="12" xfId="72" applyFont="1" applyFill="1" applyBorder="1" applyAlignment="1">
      <alignment vertical="center"/>
    </xf>
    <xf numFmtId="177" fontId="5" fillId="0" borderId="12" xfId="72" applyFont="1" applyFill="1" applyBorder="1" applyAlignment="1">
      <alignment vertical="center" shrinkToFit="1"/>
    </xf>
    <xf numFmtId="177" fontId="5" fillId="39" borderId="12" xfId="72" applyFont="1" applyFill="1" applyBorder="1" applyAlignment="1">
      <alignment horizontal="center" vertical="center" shrinkToFit="1"/>
    </xf>
    <xf numFmtId="0" fontId="7" fillId="40" borderId="12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horizontal="center" vertical="center" wrapText="1"/>
    </xf>
    <xf numFmtId="177" fontId="5" fillId="42" borderId="12" xfId="72" applyFont="1" applyFill="1" applyBorder="1" applyAlignment="1">
      <alignment vertical="center"/>
    </xf>
    <xf numFmtId="177" fontId="5" fillId="43" borderId="12" xfId="72" applyFont="1" applyFill="1" applyBorder="1" applyAlignment="1">
      <alignment vertical="center"/>
    </xf>
    <xf numFmtId="177" fontId="7" fillId="43" borderId="12" xfId="72" applyFont="1" applyFill="1" applyBorder="1" applyAlignment="1">
      <alignment vertical="center"/>
    </xf>
    <xf numFmtId="177" fontId="7" fillId="42" borderId="12" xfId="72" applyFont="1" applyFill="1" applyBorder="1" applyAlignment="1">
      <alignment vertical="center"/>
    </xf>
    <xf numFmtId="0" fontId="7" fillId="41" borderId="12" xfId="0" applyFont="1" applyFill="1" applyBorder="1" applyAlignment="1">
      <alignment horizontal="center" vertical="center"/>
    </xf>
    <xf numFmtId="177" fontId="10" fillId="44" borderId="12" xfId="72" applyFont="1" applyFill="1" applyBorder="1" applyAlignment="1">
      <alignment vertical="center"/>
    </xf>
    <xf numFmtId="177" fontId="7" fillId="19" borderId="12" xfId="72" applyFont="1" applyFill="1" applyBorder="1" applyAlignment="1">
      <alignment vertical="center"/>
    </xf>
    <xf numFmtId="177" fontId="10" fillId="19" borderId="12" xfId="72" applyFont="1" applyFill="1" applyBorder="1" applyAlignment="1">
      <alignment vertical="center"/>
    </xf>
    <xf numFmtId="177" fontId="7" fillId="19" borderId="12" xfId="0" applyNumberFormat="1" applyFont="1" applyFill="1" applyBorder="1" applyAlignment="1">
      <alignment vertical="center"/>
    </xf>
    <xf numFmtId="177" fontId="7" fillId="45" borderId="12" xfId="72" applyFont="1" applyFill="1" applyBorder="1" applyAlignment="1">
      <alignment vertical="center"/>
    </xf>
    <xf numFmtId="0" fontId="0" fillId="39" borderId="12" xfId="0" applyFill="1" applyBorder="1" applyAlignment="1">
      <alignment horizontal="center" vertical="center" shrinkToFit="1"/>
    </xf>
    <xf numFmtId="177" fontId="7" fillId="39" borderId="12" xfId="72" applyFont="1" applyFill="1" applyBorder="1" applyAlignment="1">
      <alignment vertical="center" shrinkToFit="1"/>
    </xf>
    <xf numFmtId="177" fontId="10" fillId="0" borderId="0" xfId="72" applyFont="1" applyAlignment="1">
      <alignment shrinkToFit="1"/>
    </xf>
    <xf numFmtId="0" fontId="0" fillId="0" borderId="0" xfId="0" applyAlignment="1">
      <alignment shrinkToFit="1"/>
    </xf>
    <xf numFmtId="177" fontId="7" fillId="39" borderId="12" xfId="72" applyFont="1" applyFill="1" applyBorder="1" applyAlignment="1">
      <alignment horizontal="right" vertical="center" shrinkToFit="1"/>
    </xf>
    <xf numFmtId="177" fontId="0" fillId="0" borderId="0" xfId="72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68" fillId="35" borderId="12" xfId="72" applyFont="1" applyFill="1" applyBorder="1" applyAlignment="1">
      <alignment vertical="center"/>
    </xf>
    <xf numFmtId="177" fontId="69" fillId="35" borderId="12" xfId="72" applyFont="1" applyFill="1" applyBorder="1" applyAlignment="1">
      <alignment horizontal="right" vertical="center"/>
    </xf>
    <xf numFmtId="181" fontId="0" fillId="39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7" fillId="0" borderId="12" xfId="72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177" fontId="70" fillId="0" borderId="22" xfId="0" applyNumberFormat="1" applyFont="1" applyBorder="1" applyAlignment="1">
      <alignment horizontal="left" vertical="center" wrapText="1"/>
    </xf>
    <xf numFmtId="177" fontId="7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38" borderId="19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2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horizontal="center" vertical="center"/>
    </xf>
    <xf numFmtId="0" fontId="7" fillId="41" borderId="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5" fillId="38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38" borderId="12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44" fillId="0" borderId="25" xfId="0" applyFont="1" applyBorder="1" applyAlignment="1">
      <alignment horizontal="left" vertical="center"/>
    </xf>
    <xf numFmtId="41" fontId="45" fillId="34" borderId="26" xfId="0" applyNumberFormat="1" applyFont="1" applyFill="1" applyBorder="1" applyAlignment="1">
      <alignment horizontal="center" vertical="center" shrinkToFit="1"/>
    </xf>
    <xf numFmtId="41" fontId="45" fillId="34" borderId="27" xfId="0" applyNumberFormat="1" applyFont="1" applyFill="1" applyBorder="1" applyAlignment="1">
      <alignment horizontal="center" vertical="center" shrinkToFit="1"/>
    </xf>
    <xf numFmtId="41" fontId="45" fillId="34" borderId="28" xfId="0" applyNumberFormat="1" applyFont="1" applyFill="1" applyBorder="1" applyAlignment="1">
      <alignment horizontal="center" vertical="center" shrinkToFit="1"/>
    </xf>
    <xf numFmtId="41" fontId="45" fillId="34" borderId="29" xfId="0" applyNumberFormat="1" applyFont="1" applyFill="1" applyBorder="1" applyAlignment="1">
      <alignment horizontal="center" vertical="center" shrinkToFit="1"/>
    </xf>
    <xf numFmtId="41" fontId="45" fillId="34" borderId="30" xfId="0" applyNumberFormat="1" applyFont="1" applyFill="1" applyBorder="1" applyAlignment="1">
      <alignment horizontal="center" vertical="center" shrinkToFit="1"/>
    </xf>
    <xf numFmtId="41" fontId="46" fillId="34" borderId="26" xfId="0" applyNumberFormat="1" applyFont="1" applyFill="1" applyBorder="1" applyAlignment="1">
      <alignment horizontal="center" vertical="center" shrinkToFit="1"/>
    </xf>
    <xf numFmtId="41" fontId="46" fillId="34" borderId="27" xfId="0" applyNumberFormat="1" applyFont="1" applyFill="1" applyBorder="1" applyAlignment="1">
      <alignment horizontal="center" vertical="center" shrinkToFit="1"/>
    </xf>
    <xf numFmtId="41" fontId="46" fillId="34" borderId="28" xfId="0" applyNumberFormat="1" applyFont="1" applyFill="1" applyBorder="1" applyAlignment="1">
      <alignment horizontal="center" vertical="center" shrinkToFit="1"/>
    </xf>
    <xf numFmtId="41" fontId="46" fillId="34" borderId="30" xfId="0" applyNumberFormat="1" applyFont="1" applyFill="1" applyBorder="1" applyAlignment="1">
      <alignment horizontal="center" vertical="center" shrinkToFit="1"/>
    </xf>
    <xf numFmtId="41" fontId="46" fillId="35" borderId="26" xfId="73" applyNumberFormat="1" applyFont="1" applyFill="1" applyBorder="1" applyAlignment="1">
      <alignment horizontal="center" vertical="center" shrinkToFit="1"/>
    </xf>
    <xf numFmtId="41" fontId="46" fillId="35" borderId="27" xfId="73" applyNumberFormat="1" applyFont="1" applyFill="1" applyBorder="1" applyAlignment="1">
      <alignment horizontal="center" vertical="center" shrinkToFit="1"/>
    </xf>
    <xf numFmtId="0" fontId="46" fillId="0" borderId="30" xfId="0" applyFont="1" applyBorder="1" applyAlignment="1">
      <alignment/>
    </xf>
    <xf numFmtId="0" fontId="45" fillId="0" borderId="31" xfId="0" applyFont="1" applyBorder="1" applyAlignment="1">
      <alignment/>
    </xf>
    <xf numFmtId="41" fontId="46" fillId="35" borderId="32" xfId="73" applyNumberFormat="1" applyFont="1" applyFill="1" applyBorder="1" applyAlignment="1">
      <alignment horizontal="center" vertical="center" shrinkToFit="1"/>
    </xf>
    <xf numFmtId="41" fontId="46" fillId="35" borderId="33" xfId="73" applyNumberFormat="1" applyFont="1" applyFill="1" applyBorder="1" applyAlignment="1">
      <alignment horizontal="center" vertical="center" shrinkToFit="1"/>
    </xf>
    <xf numFmtId="41" fontId="46" fillId="35" borderId="34" xfId="73" applyNumberFormat="1" applyFont="1" applyFill="1" applyBorder="1" applyAlignment="1">
      <alignment horizontal="center" vertical="center" shrinkToFit="1"/>
    </xf>
    <xf numFmtId="41" fontId="46" fillId="35" borderId="35" xfId="73" applyNumberFormat="1" applyFont="1" applyFill="1" applyBorder="1" applyAlignment="1">
      <alignment horizontal="center" vertical="center" shrinkToFit="1"/>
    </xf>
    <xf numFmtId="0" fontId="47" fillId="0" borderId="36" xfId="0" applyFont="1" applyBorder="1" applyAlignment="1">
      <alignment horizontal="right"/>
    </xf>
    <xf numFmtId="0" fontId="0" fillId="0" borderId="36" xfId="0" applyBorder="1" applyAlignment="1">
      <alignment/>
    </xf>
    <xf numFmtId="41" fontId="48" fillId="0" borderId="36" xfId="73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/>
    </xf>
    <xf numFmtId="41" fontId="49" fillId="0" borderId="0" xfId="73" applyNumberFormat="1" applyFont="1" applyBorder="1" applyAlignment="1">
      <alignment horizontal="center" vertical="center" shrinkToFit="1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강조색1" xfId="45"/>
    <cellStyle name="강조색2" xfId="46"/>
    <cellStyle name="강조색3" xfId="47"/>
    <cellStyle name="강조색4" xfId="48"/>
    <cellStyle name="강조색5" xfId="49"/>
    <cellStyle name="강조색6" xfId="50"/>
    <cellStyle name="경고문" xfId="51"/>
    <cellStyle name="계산" xfId="52"/>
    <cellStyle name="咬訌裝?INCOM1" xfId="53"/>
    <cellStyle name="咬訌裝?INCOM10" xfId="54"/>
    <cellStyle name="咬訌裝?INCOM2" xfId="55"/>
    <cellStyle name="咬訌裝?INCOM3" xfId="56"/>
    <cellStyle name="咬訌裝?INCOM4" xfId="57"/>
    <cellStyle name="咬訌裝?INCOM5" xfId="58"/>
    <cellStyle name="咬訌裝?INCOM6" xfId="59"/>
    <cellStyle name="咬訌裝?INCOM7" xfId="60"/>
    <cellStyle name="咬訌裝?INCOM8" xfId="61"/>
    <cellStyle name="咬訌裝?INCOM9" xfId="62"/>
    <cellStyle name="咬訌裝?PRIB11" xfId="63"/>
    <cellStyle name="나쁨" xfId="64"/>
    <cellStyle name="메모" xfId="65"/>
    <cellStyle name="Percent" xfId="66"/>
    <cellStyle name="보통" xfId="67"/>
    <cellStyle name="뷭?_BOOKSHIP" xfId="68"/>
    <cellStyle name="설명 텍스트" xfId="69"/>
    <cellStyle name="셀 확인" xfId="70"/>
    <cellStyle name="Comma" xfId="71"/>
    <cellStyle name="Comma [0]" xfId="72"/>
    <cellStyle name="쉼표 [0]_06년 상반기 주요 가축통계 총괄(담양군)" xfId="73"/>
    <cellStyle name="연결된 셀" xfId="74"/>
    <cellStyle name="Followed Hyperlink" xfId="75"/>
    <cellStyle name="요약" xfId="76"/>
    <cellStyle name="입력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콤마 [0]_1202" xfId="85"/>
    <cellStyle name="콤마_1202" xfId="86"/>
    <cellStyle name="Currency" xfId="87"/>
    <cellStyle name="Currency [0]" xfId="88"/>
    <cellStyle name="표준_kc-elec system check list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9.00390625" defaultRowHeight="14.25"/>
  <cols>
    <col min="1" max="1" width="7.25390625" style="0" customWidth="1"/>
    <col min="2" max="2" width="10.125" style="0" customWidth="1"/>
    <col min="3" max="15" width="8.50390625" style="0" customWidth="1"/>
  </cols>
  <sheetData>
    <row r="1" spans="1:15" ht="14.25">
      <c r="A1" s="83" t="s">
        <v>133</v>
      </c>
      <c r="B1" s="83"/>
      <c r="C1" s="83"/>
      <c r="D1" s="83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9" t="s">
        <v>147</v>
      </c>
      <c r="O2" s="79"/>
    </row>
    <row r="3" spans="1:15" ht="18" customHeight="1">
      <c r="A3" s="28" t="s">
        <v>88</v>
      </c>
      <c r="B3" s="28" t="s">
        <v>89</v>
      </c>
      <c r="C3" s="30" t="s">
        <v>72</v>
      </c>
      <c r="D3" s="30" t="s">
        <v>73</v>
      </c>
      <c r="E3" s="30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L3" s="29" t="s">
        <v>141</v>
      </c>
      <c r="M3" s="29" t="s">
        <v>142</v>
      </c>
      <c r="N3" s="29" t="s">
        <v>81</v>
      </c>
      <c r="O3" s="29" t="s">
        <v>82</v>
      </c>
    </row>
    <row r="4" spans="1:16" ht="18" customHeight="1">
      <c r="A4" s="32" t="s">
        <v>3</v>
      </c>
      <c r="B4" s="31">
        <f aca="true" t="shared" si="0" ref="B4:O4">SUM(B5:B15)</f>
        <v>16</v>
      </c>
      <c r="C4" s="31">
        <f t="shared" si="0"/>
        <v>0</v>
      </c>
      <c r="D4" s="31">
        <f t="shared" si="0"/>
        <v>0</v>
      </c>
      <c r="E4" s="31">
        <f t="shared" si="0"/>
        <v>1</v>
      </c>
      <c r="F4" s="31">
        <f t="shared" si="0"/>
        <v>0</v>
      </c>
      <c r="G4" s="31">
        <f t="shared" si="0"/>
        <v>1</v>
      </c>
      <c r="H4" s="31">
        <f t="shared" si="0"/>
        <v>0</v>
      </c>
      <c r="I4" s="31">
        <f t="shared" si="0"/>
        <v>1</v>
      </c>
      <c r="J4" s="31">
        <f t="shared" si="0"/>
        <v>0</v>
      </c>
      <c r="K4" s="31">
        <f t="shared" si="0"/>
        <v>5</v>
      </c>
      <c r="L4" s="31">
        <f t="shared" si="0"/>
        <v>3</v>
      </c>
      <c r="M4" s="31">
        <f t="shared" si="0"/>
        <v>4</v>
      </c>
      <c r="N4" s="31">
        <f t="shared" si="0"/>
        <v>1</v>
      </c>
      <c r="O4" s="31">
        <f t="shared" si="0"/>
        <v>0</v>
      </c>
      <c r="P4" s="6"/>
    </row>
    <row r="5" spans="1:16" ht="18" customHeight="1">
      <c r="A5" s="72" t="s">
        <v>177</v>
      </c>
      <c r="B5" s="46">
        <f>SUM(C5:O5)</f>
        <v>2</v>
      </c>
      <c r="C5" s="9"/>
      <c r="D5" s="9"/>
      <c r="E5" s="9"/>
      <c r="F5" s="9"/>
      <c r="G5" s="9"/>
      <c r="H5" s="9"/>
      <c r="I5" s="9"/>
      <c r="J5" s="9"/>
      <c r="K5" s="9">
        <v>2</v>
      </c>
      <c r="L5" s="9"/>
      <c r="M5" s="9"/>
      <c r="N5" s="9"/>
      <c r="O5" s="9"/>
      <c r="P5" s="25"/>
    </row>
    <row r="6" spans="1:16" ht="18" customHeight="1">
      <c r="A6" s="72" t="s">
        <v>178</v>
      </c>
      <c r="B6" s="46">
        <f aca="true" t="shared" si="1" ref="B6:B15">SUM(C6:O6)</f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5"/>
    </row>
    <row r="7" spans="1:16" ht="18" customHeight="1">
      <c r="A7" s="72" t="s">
        <v>179</v>
      </c>
      <c r="B7" s="46">
        <f t="shared" si="1"/>
        <v>2</v>
      </c>
      <c r="C7" s="9"/>
      <c r="D7" s="9"/>
      <c r="E7" s="9"/>
      <c r="F7" s="9"/>
      <c r="G7" s="9"/>
      <c r="H7" s="9"/>
      <c r="I7" s="9"/>
      <c r="J7" s="9"/>
      <c r="K7" s="9">
        <v>1</v>
      </c>
      <c r="L7" s="9">
        <v>1</v>
      </c>
      <c r="M7" s="9"/>
      <c r="N7" s="9"/>
      <c r="O7" s="9"/>
      <c r="P7" s="25"/>
    </row>
    <row r="8" spans="1:16" ht="18" customHeight="1">
      <c r="A8" s="72" t="s">
        <v>180</v>
      </c>
      <c r="B8" s="46">
        <f t="shared" si="1"/>
        <v>2</v>
      </c>
      <c r="C8" s="9"/>
      <c r="D8" s="9"/>
      <c r="E8" s="9"/>
      <c r="F8" s="9"/>
      <c r="G8" s="9">
        <v>1</v>
      </c>
      <c r="H8" s="9"/>
      <c r="I8" s="9"/>
      <c r="J8" s="9"/>
      <c r="K8" s="9">
        <v>1</v>
      </c>
      <c r="L8" s="9"/>
      <c r="M8" s="9"/>
      <c r="N8" s="9"/>
      <c r="O8" s="9"/>
      <c r="P8" s="25"/>
    </row>
    <row r="9" spans="1:16" ht="18" customHeight="1">
      <c r="A9" s="72" t="s">
        <v>181</v>
      </c>
      <c r="B9" s="46">
        <f t="shared" si="1"/>
        <v>2</v>
      </c>
      <c r="C9" s="9"/>
      <c r="D9" s="9"/>
      <c r="E9" s="9"/>
      <c r="F9" s="9"/>
      <c r="G9" s="9"/>
      <c r="H9" s="9"/>
      <c r="I9" s="9">
        <v>1</v>
      </c>
      <c r="J9" s="9"/>
      <c r="K9" s="9"/>
      <c r="L9" s="9">
        <v>1</v>
      </c>
      <c r="M9" s="9"/>
      <c r="N9" s="9"/>
      <c r="O9" s="9"/>
      <c r="P9" s="25"/>
    </row>
    <row r="10" spans="1:16" ht="18" customHeight="1">
      <c r="A10" s="72" t="s">
        <v>182</v>
      </c>
      <c r="B10" s="46">
        <f t="shared" si="1"/>
        <v>3</v>
      </c>
      <c r="C10" s="9"/>
      <c r="D10" s="9"/>
      <c r="E10" s="9">
        <v>1</v>
      </c>
      <c r="F10" s="9"/>
      <c r="G10" s="9"/>
      <c r="H10" s="9"/>
      <c r="I10" s="9"/>
      <c r="J10" s="9"/>
      <c r="K10" s="9"/>
      <c r="L10" s="9"/>
      <c r="M10" s="9">
        <v>2</v>
      </c>
      <c r="N10" s="9"/>
      <c r="O10" s="9"/>
      <c r="P10" s="25"/>
    </row>
    <row r="11" spans="1:16" ht="18" customHeight="1">
      <c r="A11" s="72" t="s">
        <v>183</v>
      </c>
      <c r="B11" s="46">
        <f t="shared" si="1"/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v>1</v>
      </c>
      <c r="M11" s="11"/>
      <c r="N11" s="11"/>
      <c r="O11" s="11"/>
      <c r="P11" s="25"/>
    </row>
    <row r="12" spans="1:16" ht="18" customHeight="1">
      <c r="A12" s="72" t="s">
        <v>184</v>
      </c>
      <c r="B12" s="46">
        <f t="shared" si="1"/>
        <v>1</v>
      </c>
      <c r="C12" s="9"/>
      <c r="D12" s="9"/>
      <c r="E12" s="9"/>
      <c r="F12" s="9"/>
      <c r="G12" s="9"/>
      <c r="H12" s="9"/>
      <c r="I12" s="9"/>
      <c r="J12" s="9"/>
      <c r="K12" s="9">
        <v>1</v>
      </c>
      <c r="L12" s="9"/>
      <c r="M12" s="9"/>
      <c r="N12" s="9"/>
      <c r="O12" s="9"/>
      <c r="P12" s="25"/>
    </row>
    <row r="13" spans="1:16" ht="18" customHeight="1">
      <c r="A13" s="72" t="s">
        <v>185</v>
      </c>
      <c r="B13" s="46">
        <f t="shared" si="1"/>
        <v>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1</v>
      </c>
      <c r="N13" s="9"/>
      <c r="O13" s="9"/>
      <c r="P13" s="25"/>
    </row>
    <row r="14" spans="1:16" ht="18" customHeight="1">
      <c r="A14" s="72" t="s">
        <v>186</v>
      </c>
      <c r="B14" s="46">
        <f t="shared" si="1"/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1</v>
      </c>
      <c r="O14" s="9"/>
      <c r="P14" s="25"/>
    </row>
    <row r="15" spans="1:16" ht="18" customHeight="1">
      <c r="A15" s="72" t="s">
        <v>187</v>
      </c>
      <c r="B15" s="46">
        <f t="shared" si="1"/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1</v>
      </c>
      <c r="N15" s="9"/>
      <c r="O15" s="9"/>
      <c r="P15" s="25"/>
    </row>
  </sheetData>
  <sheetProtection/>
  <mergeCells count="2">
    <mergeCell ref="A1:D1"/>
    <mergeCell ref="N2:O2"/>
  </mergeCells>
  <printOptions horizontalCentered="1" verticalCentered="1"/>
  <pageMargins left="0.38" right="0.23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9.00390625" defaultRowHeight="14.25"/>
  <cols>
    <col min="1" max="1" width="8.25390625" style="0" customWidth="1"/>
    <col min="2" max="2" width="8.625" style="0" customWidth="1"/>
    <col min="3" max="6" width="7.625" style="0" customWidth="1"/>
    <col min="7" max="7" width="7.50390625" style="0" customWidth="1"/>
    <col min="8" max="8" width="7.125" style="0" customWidth="1"/>
    <col min="9" max="10" width="7.625" style="0" customWidth="1"/>
    <col min="11" max="11" width="8.875" style="0" customWidth="1"/>
    <col min="12" max="13" width="10.25390625" style="0" customWidth="1"/>
    <col min="14" max="14" width="9.50390625" style="0" customWidth="1"/>
    <col min="15" max="15" width="8.625" style="0" customWidth="1"/>
  </cols>
  <sheetData>
    <row r="1" spans="1:15" ht="14.25">
      <c r="A1" s="45" t="s">
        <v>132</v>
      </c>
      <c r="B1" s="45"/>
      <c r="C1" s="45"/>
      <c r="D1" s="4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9" t="s">
        <v>146</v>
      </c>
      <c r="O2" s="79"/>
    </row>
    <row r="3" spans="1:15" ht="18" customHeight="1">
      <c r="A3" s="29" t="s">
        <v>87</v>
      </c>
      <c r="B3" s="29" t="s">
        <v>0</v>
      </c>
      <c r="C3" s="30" t="s">
        <v>19</v>
      </c>
      <c r="D3" s="30" t="s">
        <v>20</v>
      </c>
      <c r="E3" s="30" t="s">
        <v>17</v>
      </c>
      <c r="F3" s="29" t="s">
        <v>8</v>
      </c>
      <c r="G3" s="29" t="s">
        <v>21</v>
      </c>
      <c r="H3" s="29" t="s">
        <v>11</v>
      </c>
      <c r="I3" s="29" t="s">
        <v>22</v>
      </c>
      <c r="J3" s="29" t="s">
        <v>23</v>
      </c>
      <c r="K3" s="29" t="s">
        <v>24</v>
      </c>
      <c r="L3" s="29" t="s">
        <v>143</v>
      </c>
      <c r="M3" s="29" t="s">
        <v>144</v>
      </c>
      <c r="N3" s="29" t="s">
        <v>25</v>
      </c>
      <c r="O3" s="29" t="s">
        <v>26</v>
      </c>
    </row>
    <row r="4" spans="1:15" s="69" customFormat="1" ht="18" customHeight="1">
      <c r="A4" s="66" t="s">
        <v>3</v>
      </c>
      <c r="B4" s="70">
        <f aca="true" t="shared" si="0" ref="B4:O4">SUM(B5:B15)</f>
        <v>30363</v>
      </c>
      <c r="C4" s="70">
        <f t="shared" si="0"/>
        <v>0</v>
      </c>
      <c r="D4" s="70">
        <f t="shared" si="0"/>
        <v>0</v>
      </c>
      <c r="E4" s="70">
        <f t="shared" si="0"/>
        <v>15</v>
      </c>
      <c r="F4" s="70">
        <f t="shared" si="0"/>
        <v>0</v>
      </c>
      <c r="G4" s="70">
        <f t="shared" si="0"/>
        <v>0</v>
      </c>
      <c r="H4" s="70">
        <f t="shared" si="0"/>
        <v>45</v>
      </c>
      <c r="I4" s="70">
        <f t="shared" si="0"/>
        <v>100</v>
      </c>
      <c r="J4" s="70">
        <f t="shared" si="0"/>
        <v>0</v>
      </c>
      <c r="K4" s="70">
        <f t="shared" si="0"/>
        <v>4076</v>
      </c>
      <c r="L4" s="70">
        <f t="shared" si="0"/>
        <v>2650</v>
      </c>
      <c r="M4" s="70">
        <f t="shared" si="0"/>
        <v>15977</v>
      </c>
      <c r="N4" s="70">
        <f t="shared" si="0"/>
        <v>7500</v>
      </c>
      <c r="O4" s="70">
        <f t="shared" si="0"/>
        <v>0</v>
      </c>
    </row>
    <row r="5" spans="1:15" ht="18" customHeight="1">
      <c r="A5" s="72" t="s">
        <v>177</v>
      </c>
      <c r="B5" s="49">
        <f>SUM(C5:O5)</f>
        <v>1695</v>
      </c>
      <c r="C5" s="11"/>
      <c r="D5" s="11"/>
      <c r="E5" s="11"/>
      <c r="F5" s="11"/>
      <c r="G5" s="11"/>
      <c r="H5" s="11"/>
      <c r="I5" s="11"/>
      <c r="J5" s="11"/>
      <c r="K5" s="11">
        <v>1695</v>
      </c>
      <c r="L5" s="11"/>
      <c r="M5" s="11"/>
      <c r="N5" s="11"/>
      <c r="O5" s="11"/>
    </row>
    <row r="6" spans="1:15" ht="18" customHeight="1">
      <c r="A6" s="72" t="s">
        <v>178</v>
      </c>
      <c r="B6" s="49">
        <f aca="true" t="shared" si="1" ref="B6:B15">SUM(C6:O6)</f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72" t="s">
        <v>179</v>
      </c>
      <c r="B7" s="49">
        <f t="shared" si="1"/>
        <v>2000</v>
      </c>
      <c r="C7" s="11"/>
      <c r="D7" s="11"/>
      <c r="E7" s="11"/>
      <c r="F7" s="11"/>
      <c r="G7" s="11"/>
      <c r="H7" s="11"/>
      <c r="I7" s="11"/>
      <c r="J7" s="11"/>
      <c r="K7" s="11">
        <v>900</v>
      </c>
      <c r="L7" s="11">
        <v>1100</v>
      </c>
      <c r="M7" s="11"/>
      <c r="N7" s="11"/>
      <c r="O7" s="11"/>
    </row>
    <row r="8" spans="1:15" ht="18" customHeight="1">
      <c r="A8" s="72" t="s">
        <v>180</v>
      </c>
      <c r="B8" s="49">
        <f t="shared" si="1"/>
        <v>995</v>
      </c>
      <c r="C8" s="11"/>
      <c r="D8" s="11"/>
      <c r="E8" s="11"/>
      <c r="F8" s="11"/>
      <c r="G8" s="11"/>
      <c r="H8" s="11">
        <v>45</v>
      </c>
      <c r="I8" s="11"/>
      <c r="J8" s="11"/>
      <c r="K8" s="11">
        <v>950</v>
      </c>
      <c r="L8" s="11"/>
      <c r="M8" s="11"/>
      <c r="N8" s="11"/>
      <c r="O8" s="11"/>
    </row>
    <row r="9" spans="1:15" ht="18" customHeight="1">
      <c r="A9" s="72" t="s">
        <v>181</v>
      </c>
      <c r="B9" s="49">
        <f t="shared" si="1"/>
        <v>1650</v>
      </c>
      <c r="C9" s="11"/>
      <c r="D9" s="11"/>
      <c r="E9" s="11"/>
      <c r="F9" s="11"/>
      <c r="G9" s="11"/>
      <c r="H9" s="11"/>
      <c r="I9" s="11">
        <v>100</v>
      </c>
      <c r="J9" s="11"/>
      <c r="K9" s="11"/>
      <c r="L9" s="11">
        <v>1550</v>
      </c>
      <c r="M9" s="11"/>
      <c r="N9" s="11"/>
      <c r="O9" s="11"/>
    </row>
    <row r="10" spans="1:15" ht="18" customHeight="1">
      <c r="A10" s="72" t="s">
        <v>182</v>
      </c>
      <c r="B10" s="75">
        <f t="shared" si="1"/>
        <v>8042</v>
      </c>
      <c r="C10" s="11"/>
      <c r="D10" s="11"/>
      <c r="E10" s="11">
        <v>15</v>
      </c>
      <c r="F10" s="11"/>
      <c r="G10" s="11"/>
      <c r="H10" s="11"/>
      <c r="I10" s="11"/>
      <c r="J10" s="11"/>
      <c r="K10" s="11"/>
      <c r="L10" s="11"/>
      <c r="M10" s="11">
        <v>8027</v>
      </c>
      <c r="N10" s="11"/>
      <c r="O10" s="11"/>
    </row>
    <row r="11" spans="1:15" ht="18" customHeight="1">
      <c r="A11" s="72" t="s">
        <v>183</v>
      </c>
      <c r="B11" s="49">
        <f t="shared" si="1"/>
        <v>1950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1950</v>
      </c>
      <c r="N11" s="11"/>
      <c r="O11" s="11"/>
    </row>
    <row r="12" spans="1:15" ht="18" customHeight="1">
      <c r="A12" s="72" t="s">
        <v>184</v>
      </c>
      <c r="B12" s="49">
        <f t="shared" si="1"/>
        <v>531</v>
      </c>
      <c r="C12" s="11"/>
      <c r="D12" s="11"/>
      <c r="E12" s="11"/>
      <c r="F12" s="11"/>
      <c r="G12" s="11"/>
      <c r="H12" s="11"/>
      <c r="I12" s="11"/>
      <c r="J12" s="11"/>
      <c r="K12" s="11">
        <v>531</v>
      </c>
      <c r="L12" s="11"/>
      <c r="M12" s="11"/>
      <c r="N12" s="11"/>
      <c r="O12" s="11"/>
    </row>
    <row r="13" spans="1:15" ht="18" customHeight="1">
      <c r="A13" s="72" t="s">
        <v>185</v>
      </c>
      <c r="B13" s="49">
        <f t="shared" si="1"/>
        <v>3000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3000</v>
      </c>
      <c r="N13" s="11"/>
      <c r="O13" s="11"/>
    </row>
    <row r="14" spans="1:15" ht="18" customHeight="1">
      <c r="A14" s="72" t="s">
        <v>186</v>
      </c>
      <c r="B14" s="49">
        <f t="shared" si="1"/>
        <v>7500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v>7500</v>
      </c>
      <c r="O14" s="11"/>
    </row>
    <row r="15" spans="1:15" ht="18" customHeight="1">
      <c r="A15" s="72" t="s">
        <v>187</v>
      </c>
      <c r="B15" s="49">
        <f t="shared" si="1"/>
        <v>3000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3000</v>
      </c>
      <c r="N15" s="11"/>
      <c r="O15" s="11"/>
    </row>
  </sheetData>
  <sheetProtection/>
  <mergeCells count="1">
    <mergeCell ref="N2:O2"/>
  </mergeCells>
  <printOptions horizontalCentered="1" verticalCentered="1"/>
  <pageMargins left="0.48" right="0.47" top="0.7874015748031497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14.25"/>
  <cols>
    <col min="1" max="1" width="7.50390625" style="0" customWidth="1"/>
    <col min="2" max="2" width="10.625" style="0" customWidth="1"/>
    <col min="3" max="4" width="9.125" style="0" bestFit="1" customWidth="1"/>
    <col min="5" max="5" width="9.50390625" style="0" bestFit="1" customWidth="1"/>
    <col min="6" max="8" width="9.125" style="0" bestFit="1" customWidth="1"/>
    <col min="9" max="9" width="10.50390625" style="0" customWidth="1"/>
    <col min="10" max="12" width="9.125" style="0" bestFit="1" customWidth="1"/>
  </cols>
  <sheetData>
    <row r="1" spans="1:12" ht="14.25">
      <c r="A1" s="83" t="s">
        <v>131</v>
      </c>
      <c r="B1" s="83"/>
      <c r="C1" s="83"/>
      <c r="D1" s="83"/>
      <c r="E1" s="6"/>
      <c r="F1" s="6"/>
      <c r="G1" s="6"/>
      <c r="H1" s="6"/>
      <c r="I1" s="6"/>
      <c r="J1" s="6"/>
      <c r="K1" s="6"/>
      <c r="L1" s="6"/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79" t="s">
        <v>148</v>
      </c>
      <c r="L2" s="79"/>
    </row>
    <row r="3" spans="1:12" ht="21" customHeight="1">
      <c r="A3" s="89" t="s">
        <v>86</v>
      </c>
      <c r="B3" s="89" t="s">
        <v>89</v>
      </c>
      <c r="C3" s="90" t="s">
        <v>90</v>
      </c>
      <c r="D3" s="90" t="s">
        <v>91</v>
      </c>
      <c r="E3" s="90" t="s">
        <v>92</v>
      </c>
      <c r="F3" s="89" t="s">
        <v>93</v>
      </c>
      <c r="G3" s="89"/>
      <c r="H3" s="89"/>
      <c r="I3" s="89"/>
      <c r="J3" s="89" t="s">
        <v>94</v>
      </c>
      <c r="K3" s="89"/>
      <c r="L3" s="89"/>
    </row>
    <row r="4" spans="1:12" ht="21" customHeight="1">
      <c r="A4" s="89"/>
      <c r="B4" s="89"/>
      <c r="C4" s="89"/>
      <c r="D4" s="89"/>
      <c r="E4" s="89"/>
      <c r="F4" s="29" t="s">
        <v>95</v>
      </c>
      <c r="G4" s="29" t="s">
        <v>97</v>
      </c>
      <c r="H4" s="29" t="s">
        <v>128</v>
      </c>
      <c r="I4" s="35" t="s">
        <v>98</v>
      </c>
      <c r="J4" s="29" t="s">
        <v>95</v>
      </c>
      <c r="K4" s="29" t="s">
        <v>97</v>
      </c>
      <c r="L4" s="29" t="s">
        <v>96</v>
      </c>
    </row>
    <row r="5" spans="1:12" ht="18" customHeight="1">
      <c r="A5" s="32" t="s">
        <v>3</v>
      </c>
      <c r="B5" s="31">
        <f aca="true" t="shared" si="0" ref="B5:L5">SUM(B6:B16)</f>
        <v>30363</v>
      </c>
      <c r="C5" s="31">
        <f t="shared" si="0"/>
        <v>5050</v>
      </c>
      <c r="D5" s="31">
        <f t="shared" si="0"/>
        <v>8964</v>
      </c>
      <c r="E5" s="31">
        <f t="shared" si="0"/>
        <v>5611</v>
      </c>
      <c r="F5" s="31">
        <f t="shared" si="0"/>
        <v>6962</v>
      </c>
      <c r="G5" s="31">
        <f t="shared" si="0"/>
        <v>4655</v>
      </c>
      <c r="H5" s="31">
        <f t="shared" si="0"/>
        <v>2307</v>
      </c>
      <c r="I5" s="31">
        <f t="shared" si="0"/>
        <v>1896</v>
      </c>
      <c r="J5" s="31">
        <f t="shared" si="0"/>
        <v>3776</v>
      </c>
      <c r="K5" s="31">
        <f t="shared" si="0"/>
        <v>3393</v>
      </c>
      <c r="L5" s="31">
        <f t="shared" si="0"/>
        <v>383</v>
      </c>
    </row>
    <row r="6" spans="1:12" s="73" customFormat="1" ht="18" customHeight="1">
      <c r="A6" s="72" t="s">
        <v>177</v>
      </c>
      <c r="B6" s="59">
        <f>C6+D6+E6+F6+J6</f>
        <v>1695</v>
      </c>
      <c r="C6" s="9">
        <v>101</v>
      </c>
      <c r="D6" s="9">
        <v>160</v>
      </c>
      <c r="E6" s="9">
        <v>210</v>
      </c>
      <c r="F6" s="58">
        <v>1224</v>
      </c>
      <c r="G6" s="9">
        <v>591</v>
      </c>
      <c r="H6" s="9">
        <v>633</v>
      </c>
      <c r="I6" s="9">
        <v>130</v>
      </c>
      <c r="J6" s="58">
        <v>0</v>
      </c>
      <c r="K6" s="9"/>
      <c r="L6" s="9"/>
    </row>
    <row r="7" spans="1:12" s="73" customFormat="1" ht="18" customHeight="1">
      <c r="A7" s="72" t="s">
        <v>178</v>
      </c>
      <c r="B7" s="59">
        <f aca="true" t="shared" si="1" ref="B7:B15">C7+D7+E7+F7+J7</f>
        <v>0</v>
      </c>
      <c r="C7" s="9"/>
      <c r="D7" s="9"/>
      <c r="E7" s="9"/>
      <c r="F7" s="58">
        <f>SUM(G7:H7)</f>
        <v>0</v>
      </c>
      <c r="G7" s="9"/>
      <c r="H7" s="9"/>
      <c r="I7" s="9"/>
      <c r="J7" s="58">
        <f aca="true" t="shared" si="2" ref="J7:J16">SUM(K7:L7)</f>
        <v>0</v>
      </c>
      <c r="K7" s="9"/>
      <c r="L7" s="9"/>
    </row>
    <row r="8" spans="1:12" s="73" customFormat="1" ht="18" customHeight="1">
      <c r="A8" s="72" t="s">
        <v>179</v>
      </c>
      <c r="B8" s="59">
        <f t="shared" si="1"/>
        <v>2000</v>
      </c>
      <c r="C8" s="9">
        <v>740</v>
      </c>
      <c r="D8" s="9">
        <v>540</v>
      </c>
      <c r="E8" s="9">
        <v>540</v>
      </c>
      <c r="F8" s="58">
        <f>SUM(G8:H8)</f>
        <v>0</v>
      </c>
      <c r="G8" s="9"/>
      <c r="H8" s="9"/>
      <c r="I8" s="9"/>
      <c r="J8" s="58">
        <f t="shared" si="2"/>
        <v>180</v>
      </c>
      <c r="K8" s="9">
        <v>180</v>
      </c>
      <c r="L8" s="9"/>
    </row>
    <row r="9" spans="1:12" s="73" customFormat="1" ht="18" customHeight="1">
      <c r="A9" s="72" t="s">
        <v>180</v>
      </c>
      <c r="B9" s="59">
        <f t="shared" si="1"/>
        <v>995</v>
      </c>
      <c r="C9" s="9">
        <v>335</v>
      </c>
      <c r="D9" s="9">
        <v>340</v>
      </c>
      <c r="E9" s="9">
        <v>320</v>
      </c>
      <c r="F9" s="58">
        <f aca="true" t="shared" si="3" ref="F9:F16">SUM(G9:H9)</f>
        <v>0</v>
      </c>
      <c r="G9" s="9"/>
      <c r="H9" s="9"/>
      <c r="I9" s="9"/>
      <c r="J9" s="58">
        <f>SUM(K9:L9)</f>
        <v>0</v>
      </c>
      <c r="K9" s="9"/>
      <c r="L9" s="9"/>
    </row>
    <row r="10" spans="1:12" s="73" customFormat="1" ht="18" customHeight="1">
      <c r="A10" s="72" t="s">
        <v>181</v>
      </c>
      <c r="B10" s="59">
        <f t="shared" si="1"/>
        <v>1650</v>
      </c>
      <c r="C10" s="9">
        <v>100</v>
      </c>
      <c r="D10" s="9">
        <v>1550</v>
      </c>
      <c r="E10" s="9"/>
      <c r="F10" s="58">
        <f>SUM(G10:H10)</f>
        <v>0</v>
      </c>
      <c r="G10" s="9"/>
      <c r="H10" s="9"/>
      <c r="I10" s="9"/>
      <c r="J10" s="58">
        <f t="shared" si="2"/>
        <v>0</v>
      </c>
      <c r="K10" s="9"/>
      <c r="L10" s="9"/>
    </row>
    <row r="11" spans="1:12" s="73" customFormat="1" ht="18" customHeight="1">
      <c r="A11" s="72" t="s">
        <v>182</v>
      </c>
      <c r="B11" s="59">
        <f>C11+D11+E11+F11+J11</f>
        <v>8042</v>
      </c>
      <c r="C11" s="9"/>
      <c r="D11" s="9">
        <v>144</v>
      </c>
      <c r="E11" s="9">
        <v>1947</v>
      </c>
      <c r="F11" s="58">
        <f>SUM(G11:H11)</f>
        <v>4064</v>
      </c>
      <c r="G11" s="9">
        <v>2430</v>
      </c>
      <c r="H11" s="9">
        <v>1634</v>
      </c>
      <c r="I11" s="9">
        <v>410</v>
      </c>
      <c r="J11" s="58">
        <f t="shared" si="2"/>
        <v>1887</v>
      </c>
      <c r="K11" s="9">
        <v>1614</v>
      </c>
      <c r="L11" s="9">
        <v>273</v>
      </c>
    </row>
    <row r="12" spans="1:12" s="73" customFormat="1" ht="18" customHeight="1">
      <c r="A12" s="72" t="s">
        <v>183</v>
      </c>
      <c r="B12" s="59">
        <f t="shared" si="1"/>
        <v>1950</v>
      </c>
      <c r="C12" s="9"/>
      <c r="D12" s="9">
        <v>1950</v>
      </c>
      <c r="E12" s="9"/>
      <c r="F12" s="58">
        <f t="shared" si="3"/>
        <v>0</v>
      </c>
      <c r="G12" s="9"/>
      <c r="H12" s="9"/>
      <c r="I12" s="9"/>
      <c r="J12" s="58">
        <f t="shared" si="2"/>
        <v>0</v>
      </c>
      <c r="K12" s="9"/>
      <c r="L12" s="9"/>
    </row>
    <row r="13" spans="1:12" s="73" customFormat="1" ht="18" customHeight="1">
      <c r="A13" s="72" t="s">
        <v>184</v>
      </c>
      <c r="B13" s="59">
        <f t="shared" si="1"/>
        <v>531</v>
      </c>
      <c r="C13" s="9">
        <v>74</v>
      </c>
      <c r="D13" s="9">
        <v>82</v>
      </c>
      <c r="E13" s="9">
        <v>94</v>
      </c>
      <c r="F13" s="58">
        <f t="shared" si="3"/>
        <v>74</v>
      </c>
      <c r="G13" s="9">
        <v>34</v>
      </c>
      <c r="H13" s="9">
        <v>40</v>
      </c>
      <c r="I13" s="9">
        <v>55</v>
      </c>
      <c r="J13" s="58">
        <f t="shared" si="2"/>
        <v>207</v>
      </c>
      <c r="K13" s="9">
        <v>98</v>
      </c>
      <c r="L13" s="9">
        <v>109</v>
      </c>
    </row>
    <row r="14" spans="1:12" s="73" customFormat="1" ht="18" customHeight="1">
      <c r="A14" s="72" t="s">
        <v>185</v>
      </c>
      <c r="B14" s="59">
        <f t="shared" si="1"/>
        <v>3000</v>
      </c>
      <c r="C14" s="9">
        <v>1700</v>
      </c>
      <c r="D14" s="9"/>
      <c r="E14" s="9"/>
      <c r="F14" s="58">
        <f t="shared" si="3"/>
        <v>0</v>
      </c>
      <c r="G14" s="9"/>
      <c r="H14" s="9"/>
      <c r="I14" s="9"/>
      <c r="J14" s="58">
        <f t="shared" si="2"/>
        <v>1300</v>
      </c>
      <c r="K14" s="9">
        <v>1300</v>
      </c>
      <c r="L14" s="9"/>
    </row>
    <row r="15" spans="1:12" s="73" customFormat="1" ht="18" customHeight="1">
      <c r="A15" s="72" t="s">
        <v>186</v>
      </c>
      <c r="B15" s="59">
        <f t="shared" si="1"/>
        <v>7500</v>
      </c>
      <c r="C15" s="9">
        <v>2000</v>
      </c>
      <c r="D15" s="9">
        <v>3700</v>
      </c>
      <c r="E15" s="9">
        <v>500</v>
      </c>
      <c r="F15" s="58">
        <f t="shared" si="3"/>
        <v>1300</v>
      </c>
      <c r="G15" s="9">
        <v>1300</v>
      </c>
      <c r="H15" s="9"/>
      <c r="I15" s="9">
        <v>1300</v>
      </c>
      <c r="J15" s="58">
        <f t="shared" si="2"/>
        <v>0</v>
      </c>
      <c r="K15" s="9"/>
      <c r="L15" s="9"/>
    </row>
    <row r="16" spans="1:12" s="73" customFormat="1" ht="18" customHeight="1">
      <c r="A16" s="72" t="s">
        <v>187</v>
      </c>
      <c r="B16" s="59">
        <f>C16+D16+E16+F16+J16</f>
        <v>3000</v>
      </c>
      <c r="C16" s="9"/>
      <c r="D16" s="9">
        <v>498</v>
      </c>
      <c r="E16" s="9">
        <v>2000</v>
      </c>
      <c r="F16" s="58">
        <f t="shared" si="3"/>
        <v>300</v>
      </c>
      <c r="G16" s="9">
        <v>300</v>
      </c>
      <c r="H16" s="9"/>
      <c r="I16" s="9">
        <v>1</v>
      </c>
      <c r="J16" s="58">
        <f t="shared" si="2"/>
        <v>202</v>
      </c>
      <c r="K16" s="9">
        <v>201</v>
      </c>
      <c r="L16" s="9">
        <v>1</v>
      </c>
    </row>
    <row r="17" s="73" customFormat="1" ht="14.25"/>
    <row r="18" s="73" customFormat="1" ht="14.25"/>
  </sheetData>
  <sheetProtection/>
  <mergeCells count="9">
    <mergeCell ref="A1:D1"/>
    <mergeCell ref="J3:L3"/>
    <mergeCell ref="F3:I3"/>
    <mergeCell ref="A3:A4"/>
    <mergeCell ref="B3:B4"/>
    <mergeCell ref="C3:C4"/>
    <mergeCell ref="D3:D4"/>
    <mergeCell ref="E3:E4"/>
    <mergeCell ref="K2:L2"/>
  </mergeCells>
  <printOptions horizontalCentered="1" verticalCentered="1"/>
  <pageMargins left="0.9448818897637796" right="0.5511811023622047" top="0.7874015748031497" bottom="0.3937007874015748" header="0.5118110236220472" footer="0.5118110236220472"/>
  <pageSetup horizontalDpi="300" verticalDpi="300" orientation="landscape" paperSize="9" r:id="rId1"/>
  <ignoredErrors>
    <ignoredError sqref="F11:F1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6.875" style="27" customWidth="1"/>
    <col min="2" max="2" width="9.625" style="27" customWidth="1"/>
    <col min="3" max="5" width="7.625" style="27" customWidth="1"/>
    <col min="6" max="6" width="7.625" style="0" customWidth="1"/>
    <col min="7" max="8" width="7.125" style="0" customWidth="1"/>
    <col min="9" max="11" width="7.625" style="0" customWidth="1"/>
    <col min="12" max="12" width="7.875" style="0" customWidth="1"/>
    <col min="13" max="13" width="8.375" style="0" customWidth="1"/>
    <col min="14" max="15" width="8.00390625" style="0" customWidth="1"/>
  </cols>
  <sheetData>
    <row r="1" spans="1:15" ht="14.25">
      <c r="A1" s="47" t="s">
        <v>130</v>
      </c>
      <c r="B1" s="47"/>
      <c r="C1" s="47"/>
      <c r="D1" s="47"/>
      <c r="E1" s="48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48"/>
      <c r="B2" s="48"/>
      <c r="C2" s="48"/>
      <c r="D2" s="48"/>
      <c r="E2" s="48"/>
      <c r="F2" s="6"/>
      <c r="G2" s="6"/>
      <c r="H2" s="6"/>
      <c r="I2" s="6"/>
      <c r="J2" s="6"/>
      <c r="K2" s="6"/>
      <c r="L2" s="6"/>
      <c r="M2" s="79" t="s">
        <v>145</v>
      </c>
      <c r="N2" s="79"/>
      <c r="O2" s="79"/>
    </row>
    <row r="3" spans="1:15" ht="24.75" customHeight="1">
      <c r="A3" s="29" t="s">
        <v>83</v>
      </c>
      <c r="B3" s="29" t="s">
        <v>0</v>
      </c>
      <c r="C3" s="37" t="s">
        <v>99</v>
      </c>
      <c r="D3" s="37" t="s">
        <v>100</v>
      </c>
      <c r="E3" s="37" t="s">
        <v>101</v>
      </c>
      <c r="F3" s="36" t="s">
        <v>102</v>
      </c>
      <c r="G3" s="36" t="s">
        <v>103</v>
      </c>
      <c r="H3" s="36" t="s">
        <v>104</v>
      </c>
      <c r="I3" s="36" t="s">
        <v>105</v>
      </c>
      <c r="J3" s="36" t="s">
        <v>106</v>
      </c>
      <c r="K3" s="36" t="s">
        <v>107</v>
      </c>
      <c r="L3" s="36" t="s">
        <v>108</v>
      </c>
      <c r="M3" s="36" t="s">
        <v>109</v>
      </c>
      <c r="N3" s="36" t="s">
        <v>110</v>
      </c>
      <c r="O3" s="36" t="s">
        <v>111</v>
      </c>
    </row>
    <row r="4" spans="1:15" s="8" customFormat="1" ht="18" customHeight="1">
      <c r="A4" s="34" t="s">
        <v>3</v>
      </c>
      <c r="B4" s="31">
        <f aca="true" t="shared" si="0" ref="B4:O4">SUM(B5:B15)</f>
        <v>48</v>
      </c>
      <c r="C4" s="31">
        <f t="shared" si="0"/>
        <v>0</v>
      </c>
      <c r="D4" s="31">
        <f t="shared" si="0"/>
        <v>1</v>
      </c>
      <c r="E4" s="31">
        <f t="shared" si="0"/>
        <v>2</v>
      </c>
      <c r="F4" s="31">
        <f t="shared" si="0"/>
        <v>1</v>
      </c>
      <c r="G4" s="31">
        <f t="shared" si="0"/>
        <v>0</v>
      </c>
      <c r="H4" s="31">
        <f t="shared" si="0"/>
        <v>1</v>
      </c>
      <c r="I4" s="31">
        <f t="shared" si="0"/>
        <v>2</v>
      </c>
      <c r="J4" s="31">
        <f t="shared" si="0"/>
        <v>8</v>
      </c>
      <c r="K4" s="31">
        <f t="shared" si="0"/>
        <v>3</v>
      </c>
      <c r="L4" s="31">
        <f t="shared" si="0"/>
        <v>5</v>
      </c>
      <c r="M4" s="31">
        <f t="shared" si="0"/>
        <v>19</v>
      </c>
      <c r="N4" s="31">
        <f t="shared" si="0"/>
        <v>4</v>
      </c>
      <c r="O4" s="31">
        <f t="shared" si="0"/>
        <v>2</v>
      </c>
    </row>
    <row r="5" spans="1:15" ht="18" customHeight="1">
      <c r="A5" s="72" t="s">
        <v>177</v>
      </c>
      <c r="B5" s="46">
        <f>SUM(C5:O5)</f>
        <v>4</v>
      </c>
      <c r="C5" s="9"/>
      <c r="D5" s="9"/>
      <c r="E5" s="9"/>
      <c r="F5" s="9"/>
      <c r="G5" s="9"/>
      <c r="H5" s="9"/>
      <c r="I5" s="9">
        <v>1</v>
      </c>
      <c r="J5" s="9">
        <v>2</v>
      </c>
      <c r="K5" s="9">
        <v>1</v>
      </c>
      <c r="L5" s="9"/>
      <c r="M5" s="9"/>
      <c r="N5" s="9"/>
      <c r="O5" s="9"/>
    </row>
    <row r="6" spans="1:15" ht="18" customHeight="1">
      <c r="A6" s="72" t="s">
        <v>178</v>
      </c>
      <c r="B6" s="46">
        <f aca="true" t="shared" si="1" ref="B6:B15">SUM(C6:O6)</f>
        <v>3</v>
      </c>
      <c r="C6" s="9"/>
      <c r="D6" s="9"/>
      <c r="E6" s="9"/>
      <c r="F6" s="9"/>
      <c r="G6" s="9"/>
      <c r="H6" s="9"/>
      <c r="I6" s="9">
        <v>1</v>
      </c>
      <c r="J6" s="9"/>
      <c r="K6" s="9">
        <v>1</v>
      </c>
      <c r="L6" s="9"/>
      <c r="M6" s="9">
        <v>1</v>
      </c>
      <c r="N6" s="9"/>
      <c r="O6" s="9"/>
    </row>
    <row r="7" spans="1:15" ht="18" customHeight="1">
      <c r="A7" s="72" t="s">
        <v>179</v>
      </c>
      <c r="B7" s="46">
        <f t="shared" si="1"/>
        <v>5</v>
      </c>
      <c r="C7" s="9"/>
      <c r="D7" s="9"/>
      <c r="E7" s="9"/>
      <c r="F7" s="9"/>
      <c r="G7" s="9"/>
      <c r="H7" s="9"/>
      <c r="I7" s="9"/>
      <c r="J7" s="9"/>
      <c r="K7" s="9"/>
      <c r="L7" s="9">
        <v>1</v>
      </c>
      <c r="M7" s="9">
        <v>4</v>
      </c>
      <c r="N7" s="9"/>
      <c r="O7" s="9"/>
    </row>
    <row r="8" spans="1:15" ht="18" customHeight="1">
      <c r="A8" s="72" t="s">
        <v>180</v>
      </c>
      <c r="B8" s="46">
        <f t="shared" si="1"/>
        <v>5</v>
      </c>
      <c r="C8" s="9"/>
      <c r="D8" s="9"/>
      <c r="E8" s="9">
        <v>1</v>
      </c>
      <c r="F8" s="9">
        <v>1</v>
      </c>
      <c r="G8" s="9"/>
      <c r="H8" s="9"/>
      <c r="I8" s="9"/>
      <c r="J8" s="9">
        <v>1</v>
      </c>
      <c r="K8" s="9"/>
      <c r="L8" s="9">
        <v>1</v>
      </c>
      <c r="M8" s="9">
        <v>1</v>
      </c>
      <c r="N8" s="9"/>
      <c r="O8" s="9"/>
    </row>
    <row r="9" spans="1:15" ht="18" customHeight="1">
      <c r="A9" s="72" t="s">
        <v>181</v>
      </c>
      <c r="B9" s="46">
        <f t="shared" si="1"/>
        <v>7</v>
      </c>
      <c r="C9" s="9"/>
      <c r="D9" s="9"/>
      <c r="E9" s="9"/>
      <c r="F9" s="9"/>
      <c r="G9" s="9"/>
      <c r="H9" s="9"/>
      <c r="I9" s="9"/>
      <c r="J9" s="9">
        <v>1</v>
      </c>
      <c r="K9" s="9"/>
      <c r="L9" s="9"/>
      <c r="M9" s="9">
        <v>4</v>
      </c>
      <c r="N9" s="9">
        <v>1</v>
      </c>
      <c r="O9" s="9">
        <v>1</v>
      </c>
    </row>
    <row r="10" spans="1:15" ht="18" customHeight="1">
      <c r="A10" s="72" t="s">
        <v>182</v>
      </c>
      <c r="B10" s="46">
        <f t="shared" si="1"/>
        <v>3</v>
      </c>
      <c r="C10" s="9"/>
      <c r="D10" s="9"/>
      <c r="E10" s="9"/>
      <c r="F10" s="9"/>
      <c r="G10" s="9"/>
      <c r="H10" s="9">
        <v>1</v>
      </c>
      <c r="I10" s="9"/>
      <c r="J10" s="9"/>
      <c r="K10" s="9"/>
      <c r="L10" s="9"/>
      <c r="M10" s="9">
        <v>1</v>
      </c>
      <c r="N10" s="9">
        <v>1</v>
      </c>
      <c r="O10" s="9"/>
    </row>
    <row r="11" spans="1:15" ht="18" customHeight="1">
      <c r="A11" s="72" t="s">
        <v>183</v>
      </c>
      <c r="B11" s="46">
        <f t="shared" si="1"/>
        <v>5</v>
      </c>
      <c r="C11" s="9">
        <v>0</v>
      </c>
      <c r="D11" s="9">
        <v>0</v>
      </c>
      <c r="E11" s="9">
        <v>1</v>
      </c>
      <c r="F11" s="9"/>
      <c r="G11" s="9"/>
      <c r="H11" s="9"/>
      <c r="I11" s="9"/>
      <c r="J11" s="9"/>
      <c r="K11" s="9"/>
      <c r="L11" s="9"/>
      <c r="M11" s="9">
        <v>4</v>
      </c>
      <c r="N11" s="9"/>
      <c r="O11" s="9"/>
    </row>
    <row r="12" spans="1:15" ht="18" customHeight="1">
      <c r="A12" s="72" t="s">
        <v>184</v>
      </c>
      <c r="B12" s="46">
        <f t="shared" si="1"/>
        <v>4</v>
      </c>
      <c r="C12" s="9"/>
      <c r="D12" s="9"/>
      <c r="E12" s="9"/>
      <c r="F12" s="9"/>
      <c r="G12" s="9"/>
      <c r="H12" s="9"/>
      <c r="I12" s="9"/>
      <c r="J12" s="9">
        <v>1</v>
      </c>
      <c r="K12" s="9">
        <v>1</v>
      </c>
      <c r="L12" s="9"/>
      <c r="M12" s="9">
        <v>2</v>
      </c>
      <c r="N12" s="9"/>
      <c r="O12" s="9"/>
    </row>
    <row r="13" spans="1:15" ht="18" customHeight="1">
      <c r="A13" s="72" t="s">
        <v>185</v>
      </c>
      <c r="B13" s="46">
        <f t="shared" si="1"/>
        <v>6</v>
      </c>
      <c r="C13" s="9"/>
      <c r="D13" s="9"/>
      <c r="E13" s="9"/>
      <c r="F13" s="9"/>
      <c r="G13" s="9"/>
      <c r="H13" s="9"/>
      <c r="I13" s="9"/>
      <c r="J13" s="9">
        <v>2</v>
      </c>
      <c r="K13" s="9"/>
      <c r="L13" s="9">
        <v>2</v>
      </c>
      <c r="M13" s="9"/>
      <c r="N13" s="9">
        <v>2</v>
      </c>
      <c r="O13" s="9"/>
    </row>
    <row r="14" spans="1:15" ht="18" customHeight="1">
      <c r="A14" s="72" t="s">
        <v>186</v>
      </c>
      <c r="B14" s="46">
        <f t="shared" si="1"/>
        <v>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2</v>
      </c>
      <c r="N14" s="9"/>
      <c r="O14" s="9">
        <v>1</v>
      </c>
    </row>
    <row r="15" spans="1:15" ht="18" customHeight="1">
      <c r="A15" s="72" t="s">
        <v>187</v>
      </c>
      <c r="B15" s="46">
        <f t="shared" si="1"/>
        <v>3</v>
      </c>
      <c r="C15" s="9"/>
      <c r="D15" s="9">
        <v>1</v>
      </c>
      <c r="E15" s="9"/>
      <c r="F15" s="9"/>
      <c r="G15" s="9"/>
      <c r="H15" s="9"/>
      <c r="I15" s="9"/>
      <c r="J15" s="9">
        <v>1</v>
      </c>
      <c r="K15" s="9"/>
      <c r="L15" s="9">
        <v>1</v>
      </c>
      <c r="M15" s="9"/>
      <c r="N15" s="9"/>
      <c r="O15" s="9"/>
    </row>
    <row r="16" ht="12.75" customHeight="1"/>
  </sheetData>
  <sheetProtection/>
  <mergeCells count="1">
    <mergeCell ref="M2:O2"/>
  </mergeCells>
  <printOptions horizontalCentered="1" verticalCentered="1"/>
  <pageMargins left="0.9055118110236221" right="0.0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9.00390625" defaultRowHeight="14.25"/>
  <cols>
    <col min="1" max="1" width="6.375" style="0" customWidth="1"/>
    <col min="2" max="2" width="11.125" style="0" customWidth="1"/>
    <col min="3" max="3" width="8.50390625" style="0" customWidth="1"/>
    <col min="4" max="4" width="7.75390625" style="0" customWidth="1"/>
    <col min="5" max="5" width="7.875" style="0" customWidth="1"/>
    <col min="6" max="7" width="8.00390625" style="0" customWidth="1"/>
    <col min="8" max="8" width="8.625" style="0" customWidth="1"/>
    <col min="9" max="9" width="8.75390625" style="0" customWidth="1"/>
    <col min="10" max="10" width="10.625" style="0" customWidth="1"/>
    <col min="11" max="12" width="10.25390625" style="0" customWidth="1"/>
    <col min="13" max="13" width="11.375" style="0" customWidth="1"/>
    <col min="14" max="15" width="10.375" style="0" customWidth="1"/>
    <col min="16" max="16" width="9.125" style="0" bestFit="1" customWidth="1"/>
  </cols>
  <sheetData>
    <row r="1" spans="1:14" ht="14.25">
      <c r="A1" s="83" t="s">
        <v>129</v>
      </c>
      <c r="B1" s="83"/>
      <c r="C1" s="83"/>
      <c r="D1" s="83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9" t="s">
        <v>146</v>
      </c>
      <c r="O2" s="79"/>
    </row>
    <row r="3" spans="1:15" ht="29.25" customHeight="1">
      <c r="A3" s="29" t="s">
        <v>112</v>
      </c>
      <c r="B3" s="29" t="s">
        <v>0</v>
      </c>
      <c r="C3" s="37" t="s">
        <v>36</v>
      </c>
      <c r="D3" s="37" t="s">
        <v>35</v>
      </c>
      <c r="E3" s="37" t="s">
        <v>34</v>
      </c>
      <c r="F3" s="36" t="s">
        <v>37</v>
      </c>
      <c r="G3" s="36" t="s">
        <v>38</v>
      </c>
      <c r="H3" s="36" t="s">
        <v>33</v>
      </c>
      <c r="I3" s="36" t="s">
        <v>32</v>
      </c>
      <c r="J3" s="36" t="s">
        <v>31</v>
      </c>
      <c r="K3" s="36" t="s">
        <v>30</v>
      </c>
      <c r="L3" s="36" t="s">
        <v>29</v>
      </c>
      <c r="M3" s="36" t="s">
        <v>28</v>
      </c>
      <c r="N3" s="36" t="s">
        <v>110</v>
      </c>
      <c r="O3" s="36" t="s">
        <v>27</v>
      </c>
    </row>
    <row r="4" spans="1:15" s="8" customFormat="1" ht="18.75" customHeight="1">
      <c r="A4" s="34" t="s">
        <v>3</v>
      </c>
      <c r="B4" s="31">
        <f aca="true" t="shared" si="0" ref="B4:O4">SUM(B5:B15)</f>
        <v>2670439</v>
      </c>
      <c r="C4" s="31">
        <f t="shared" si="0"/>
        <v>0</v>
      </c>
      <c r="D4" s="31">
        <f t="shared" si="0"/>
        <v>800</v>
      </c>
      <c r="E4" s="31">
        <f t="shared" si="0"/>
        <v>2567</v>
      </c>
      <c r="F4" s="31">
        <f t="shared" si="0"/>
        <v>2200</v>
      </c>
      <c r="G4" s="51">
        <f t="shared" si="0"/>
        <v>0</v>
      </c>
      <c r="H4" s="31">
        <f t="shared" si="0"/>
        <v>5000</v>
      </c>
      <c r="I4" s="31">
        <f t="shared" si="0"/>
        <v>33500</v>
      </c>
      <c r="J4" s="31">
        <f t="shared" si="0"/>
        <v>191182</v>
      </c>
      <c r="K4" s="31">
        <f t="shared" si="0"/>
        <v>96000</v>
      </c>
      <c r="L4" s="31">
        <f t="shared" si="0"/>
        <v>209000</v>
      </c>
      <c r="M4" s="31">
        <f t="shared" si="0"/>
        <v>1276190</v>
      </c>
      <c r="N4" s="31">
        <f t="shared" si="0"/>
        <v>410000</v>
      </c>
      <c r="O4" s="31">
        <f t="shared" si="0"/>
        <v>444000</v>
      </c>
    </row>
    <row r="5" spans="1:15" ht="18.75" customHeight="1">
      <c r="A5" s="72" t="s">
        <v>177</v>
      </c>
      <c r="B5" s="46">
        <f>SUM(C5:O5)</f>
        <v>94600</v>
      </c>
      <c r="C5" s="9"/>
      <c r="D5" s="9"/>
      <c r="E5" s="9"/>
      <c r="F5" s="9"/>
      <c r="G5" s="9"/>
      <c r="H5" s="9"/>
      <c r="I5" s="9">
        <v>16500</v>
      </c>
      <c r="J5" s="9">
        <v>48100</v>
      </c>
      <c r="K5" s="9">
        <v>30000</v>
      </c>
      <c r="L5" s="9"/>
      <c r="M5" s="9"/>
      <c r="N5" s="9"/>
      <c r="O5" s="9"/>
    </row>
    <row r="6" spans="1:15" ht="18.75" customHeight="1">
      <c r="A6" s="72" t="s">
        <v>178</v>
      </c>
      <c r="B6" s="46">
        <f aca="true" t="shared" si="1" ref="B6:B15">SUM(C6:O6)</f>
        <v>128000</v>
      </c>
      <c r="C6" s="9"/>
      <c r="D6" s="9"/>
      <c r="E6" s="9"/>
      <c r="F6" s="9"/>
      <c r="G6" s="9"/>
      <c r="H6" s="9"/>
      <c r="I6" s="9">
        <v>17000</v>
      </c>
      <c r="J6" s="9"/>
      <c r="K6" s="9">
        <v>36000</v>
      </c>
      <c r="L6" s="9"/>
      <c r="M6" s="9">
        <v>75000</v>
      </c>
      <c r="N6" s="9"/>
      <c r="O6" s="9"/>
    </row>
    <row r="7" spans="1:15" ht="18.75" customHeight="1">
      <c r="A7" s="72" t="s">
        <v>179</v>
      </c>
      <c r="B7" s="46">
        <f t="shared" si="1"/>
        <v>265000</v>
      </c>
      <c r="C7" s="9"/>
      <c r="D7" s="9"/>
      <c r="E7" s="9"/>
      <c r="F7" s="9"/>
      <c r="G7" s="9"/>
      <c r="H7" s="9"/>
      <c r="I7" s="9"/>
      <c r="J7" s="9"/>
      <c r="K7" s="9"/>
      <c r="L7" s="9">
        <v>40000</v>
      </c>
      <c r="M7" s="9">
        <v>225000</v>
      </c>
      <c r="N7" s="9"/>
      <c r="O7" s="9"/>
    </row>
    <row r="8" spans="1:15" ht="18.75" customHeight="1">
      <c r="A8" s="72" t="s">
        <v>180</v>
      </c>
      <c r="B8" s="46">
        <f t="shared" si="1"/>
        <v>132767</v>
      </c>
      <c r="C8" s="9"/>
      <c r="D8" s="9"/>
      <c r="E8" s="9">
        <v>1567</v>
      </c>
      <c r="F8" s="9">
        <v>2200</v>
      </c>
      <c r="G8" s="50"/>
      <c r="H8" s="9"/>
      <c r="I8" s="9"/>
      <c r="J8" s="9">
        <v>24000</v>
      </c>
      <c r="K8" s="9"/>
      <c r="L8" s="9">
        <v>45000</v>
      </c>
      <c r="M8" s="9">
        <v>60000</v>
      </c>
      <c r="N8" s="9"/>
      <c r="O8" s="9"/>
    </row>
    <row r="9" spans="1:15" ht="18.75" customHeight="1">
      <c r="A9" s="72" t="s">
        <v>181</v>
      </c>
      <c r="B9" s="46">
        <f t="shared" si="1"/>
        <v>625000</v>
      </c>
      <c r="C9" s="9"/>
      <c r="D9" s="9"/>
      <c r="E9" s="9"/>
      <c r="F9" s="9"/>
      <c r="G9" s="9"/>
      <c r="H9" s="9"/>
      <c r="I9" s="9"/>
      <c r="J9" s="9">
        <v>28000</v>
      </c>
      <c r="K9" s="9"/>
      <c r="L9" s="9"/>
      <c r="M9" s="9">
        <v>267000</v>
      </c>
      <c r="N9" s="9">
        <v>110000</v>
      </c>
      <c r="O9" s="9">
        <v>220000</v>
      </c>
    </row>
    <row r="10" spans="1:15" ht="18.75" customHeight="1">
      <c r="A10" s="72" t="s">
        <v>182</v>
      </c>
      <c r="B10" s="46">
        <f t="shared" si="1"/>
        <v>165000</v>
      </c>
      <c r="C10" s="9"/>
      <c r="D10" s="9"/>
      <c r="E10" s="9"/>
      <c r="F10" s="9"/>
      <c r="G10" s="9"/>
      <c r="H10" s="9">
        <v>5000</v>
      </c>
      <c r="I10" s="9"/>
      <c r="J10" s="9"/>
      <c r="K10" s="9"/>
      <c r="L10" s="9"/>
      <c r="M10" s="9">
        <v>60000</v>
      </c>
      <c r="N10" s="9">
        <v>100000</v>
      </c>
      <c r="O10" s="9"/>
    </row>
    <row r="11" spans="1:15" ht="18.75" customHeight="1">
      <c r="A11" s="72" t="s">
        <v>183</v>
      </c>
      <c r="B11" s="46">
        <f t="shared" si="1"/>
        <v>281000</v>
      </c>
      <c r="C11" s="9">
        <v>0</v>
      </c>
      <c r="D11" s="9"/>
      <c r="E11" s="9">
        <v>1000</v>
      </c>
      <c r="F11" s="9"/>
      <c r="G11" s="9"/>
      <c r="H11" s="9"/>
      <c r="I11" s="9"/>
      <c r="J11" s="9"/>
      <c r="K11" s="9"/>
      <c r="L11" s="9"/>
      <c r="M11" s="9">
        <v>280000</v>
      </c>
      <c r="N11" s="9"/>
      <c r="O11" s="9"/>
    </row>
    <row r="12" spans="1:15" ht="18.75" customHeight="1">
      <c r="A12" s="72" t="s">
        <v>184</v>
      </c>
      <c r="B12" s="46">
        <f t="shared" si="1"/>
        <v>206272</v>
      </c>
      <c r="C12" s="9"/>
      <c r="D12" s="9"/>
      <c r="E12" s="9"/>
      <c r="F12" s="9"/>
      <c r="G12" s="9"/>
      <c r="H12" s="9"/>
      <c r="I12" s="9"/>
      <c r="J12" s="9">
        <v>27082</v>
      </c>
      <c r="K12" s="9">
        <v>30000</v>
      </c>
      <c r="L12" s="9"/>
      <c r="M12" s="9">
        <v>149190</v>
      </c>
      <c r="N12" s="9"/>
      <c r="O12" s="9"/>
    </row>
    <row r="13" spans="1:15" ht="18.75" customHeight="1">
      <c r="A13" s="72" t="s">
        <v>185</v>
      </c>
      <c r="B13" s="46">
        <f t="shared" si="1"/>
        <v>328000</v>
      </c>
      <c r="C13" s="9"/>
      <c r="D13" s="9"/>
      <c r="E13" s="9"/>
      <c r="F13" s="9"/>
      <c r="G13" s="9"/>
      <c r="H13" s="9"/>
      <c r="I13" s="9"/>
      <c r="J13" s="9">
        <v>44000</v>
      </c>
      <c r="K13" s="9"/>
      <c r="L13" s="9">
        <v>84000</v>
      </c>
      <c r="M13" s="9"/>
      <c r="N13" s="9">
        <v>200000</v>
      </c>
      <c r="O13" s="9"/>
    </row>
    <row r="14" spans="1:15" ht="18.75" customHeight="1">
      <c r="A14" s="72" t="s">
        <v>186</v>
      </c>
      <c r="B14" s="46">
        <f t="shared" si="1"/>
        <v>384000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160000</v>
      </c>
      <c r="N14" s="9"/>
      <c r="O14" s="9">
        <v>224000</v>
      </c>
    </row>
    <row r="15" spans="1:15" ht="18.75" customHeight="1">
      <c r="A15" s="72" t="s">
        <v>187</v>
      </c>
      <c r="B15" s="46">
        <f t="shared" si="1"/>
        <v>60800</v>
      </c>
      <c r="C15" s="9"/>
      <c r="D15" s="9">
        <v>800</v>
      </c>
      <c r="E15" s="9"/>
      <c r="F15" s="9"/>
      <c r="G15" s="9"/>
      <c r="H15" s="9"/>
      <c r="I15" s="9"/>
      <c r="J15" s="9">
        <v>20000</v>
      </c>
      <c r="K15" s="9"/>
      <c r="L15" s="9">
        <v>40000</v>
      </c>
      <c r="M15" s="9"/>
      <c r="N15" s="9"/>
      <c r="O15" s="9"/>
    </row>
  </sheetData>
  <sheetProtection/>
  <mergeCells count="2">
    <mergeCell ref="A1:D1"/>
    <mergeCell ref="N2:O2"/>
  </mergeCells>
  <printOptions horizontalCentered="1" verticalCentered="1"/>
  <pageMargins left="0.1968503937007874" right="0.03937007874015748" top="0.7874015748031497" bottom="0.5905511811023623" header="0.5118110236220472" footer="0.5118110236220472"/>
  <pageSetup horizontalDpi="300" verticalDpi="3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ySplit="6" topLeftCell="A7" activePane="bottomLeft" state="frozen"/>
      <selection pane="topLeft" activeCell="B28" sqref="B28:B29"/>
      <selection pane="bottomLeft" activeCell="B6" sqref="B6"/>
    </sheetView>
  </sheetViews>
  <sheetFormatPr defaultColWidth="9.00390625" defaultRowHeight="14.25"/>
  <cols>
    <col min="1" max="1" width="6.125" style="0" customWidth="1"/>
    <col min="2" max="2" width="11.25390625" style="0" customWidth="1"/>
    <col min="3" max="3" width="11.50390625" style="0" customWidth="1"/>
    <col min="4" max="4" width="10.50390625" style="0" customWidth="1"/>
    <col min="5" max="5" width="10.75390625" style="0" customWidth="1"/>
    <col min="6" max="6" width="7.50390625" style="0" customWidth="1"/>
    <col min="7" max="7" width="9.125" style="0" customWidth="1"/>
    <col min="8" max="8" width="7.875" style="0" customWidth="1"/>
    <col min="9" max="9" width="10.50390625" style="0" customWidth="1"/>
    <col min="10" max="10" width="10.625" style="0" customWidth="1"/>
    <col min="11" max="11" width="8.875" style="0" customWidth="1"/>
    <col min="12" max="12" width="11.375" style="0" customWidth="1"/>
    <col min="13" max="13" width="11.125" style="0" customWidth="1"/>
    <col min="14" max="14" width="7.375" style="0" customWidth="1"/>
    <col min="15" max="15" width="8.75390625" style="0" customWidth="1"/>
    <col min="16" max="16" width="10.625" style="0" customWidth="1"/>
    <col min="17" max="17" width="8.875" style="0" customWidth="1"/>
  </cols>
  <sheetData>
    <row r="1" spans="1:15" ht="14.25">
      <c r="A1" s="45" t="s">
        <v>154</v>
      </c>
      <c r="B1" s="45"/>
      <c r="C1" s="4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7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9"/>
      <c r="O2" s="99"/>
      <c r="P2" s="79" t="s">
        <v>155</v>
      </c>
      <c r="Q2" s="79"/>
    </row>
    <row r="3" spans="1:17" ht="21" customHeight="1">
      <c r="A3" s="95" t="s">
        <v>156</v>
      </c>
      <c r="B3" s="89" t="s">
        <v>157</v>
      </c>
      <c r="C3" s="89"/>
      <c r="D3" s="89"/>
      <c r="E3" s="89"/>
      <c r="F3" s="89" t="s">
        <v>158</v>
      </c>
      <c r="G3" s="89"/>
      <c r="H3" s="89"/>
      <c r="I3" s="89"/>
      <c r="J3" s="89"/>
      <c r="K3" s="89"/>
      <c r="L3" s="89"/>
      <c r="M3" s="89"/>
      <c r="N3" s="89"/>
      <c r="O3" s="89"/>
      <c r="P3" s="93" t="s">
        <v>174</v>
      </c>
      <c r="Q3" s="94"/>
    </row>
    <row r="4" spans="1:17" ht="25.5" customHeight="1">
      <c r="A4" s="95"/>
      <c r="B4" s="84" t="s">
        <v>159</v>
      </c>
      <c r="C4" s="84" t="s">
        <v>160</v>
      </c>
      <c r="D4" s="84" t="s">
        <v>161</v>
      </c>
      <c r="E4" s="84" t="s">
        <v>162</v>
      </c>
      <c r="F4" s="96" t="s">
        <v>163</v>
      </c>
      <c r="G4" s="97"/>
      <c r="H4" s="96" t="s">
        <v>164</v>
      </c>
      <c r="I4" s="98"/>
      <c r="J4" s="97"/>
      <c r="K4" s="96" t="s">
        <v>165</v>
      </c>
      <c r="L4" s="98"/>
      <c r="M4" s="97"/>
      <c r="N4" s="96" t="s">
        <v>166</v>
      </c>
      <c r="O4" s="97"/>
      <c r="P4" s="91" t="s">
        <v>167</v>
      </c>
      <c r="Q4" s="91" t="s">
        <v>168</v>
      </c>
    </row>
    <row r="5" spans="1:17" ht="23.25" customHeight="1">
      <c r="A5" s="95"/>
      <c r="B5" s="85"/>
      <c r="C5" s="85"/>
      <c r="D5" s="85"/>
      <c r="E5" s="85"/>
      <c r="F5" s="54" t="s">
        <v>169</v>
      </c>
      <c r="G5" s="60" t="s">
        <v>170</v>
      </c>
      <c r="H5" s="54" t="s">
        <v>169</v>
      </c>
      <c r="I5" s="60" t="s">
        <v>170</v>
      </c>
      <c r="J5" s="55" t="s">
        <v>171</v>
      </c>
      <c r="K5" s="54" t="s">
        <v>169</v>
      </c>
      <c r="L5" s="60" t="s">
        <v>170</v>
      </c>
      <c r="M5" s="55" t="s">
        <v>172</v>
      </c>
      <c r="N5" s="54" t="s">
        <v>169</v>
      </c>
      <c r="O5" s="60" t="s">
        <v>170</v>
      </c>
      <c r="P5" s="92"/>
      <c r="Q5" s="92"/>
    </row>
    <row r="6" spans="1:17" s="8" customFormat="1" ht="18" customHeight="1">
      <c r="A6" s="34" t="s">
        <v>173</v>
      </c>
      <c r="B6" s="31">
        <f aca="true" t="shared" si="0" ref="B6:Q6">SUM(B7:B17)</f>
        <v>2670439</v>
      </c>
      <c r="C6" s="31">
        <f t="shared" si="0"/>
        <v>2074967</v>
      </c>
      <c r="D6" s="31">
        <f t="shared" si="0"/>
        <v>512062</v>
      </c>
      <c r="E6" s="31">
        <f t="shared" si="0"/>
        <v>83410</v>
      </c>
      <c r="F6" s="31">
        <f t="shared" si="0"/>
        <v>3</v>
      </c>
      <c r="G6" s="31">
        <f t="shared" si="0"/>
        <v>72100</v>
      </c>
      <c r="H6" s="31">
        <f t="shared" si="0"/>
        <v>6</v>
      </c>
      <c r="I6" s="31">
        <f t="shared" si="0"/>
        <v>148000</v>
      </c>
      <c r="J6" s="31">
        <f t="shared" si="0"/>
        <v>0</v>
      </c>
      <c r="K6" s="31">
        <f t="shared" si="0"/>
        <v>38</v>
      </c>
      <c r="L6" s="31">
        <f t="shared" si="0"/>
        <v>2109618</v>
      </c>
      <c r="M6" s="31">
        <f t="shared" si="0"/>
        <v>335000</v>
      </c>
      <c r="N6" s="31">
        <f t="shared" si="0"/>
        <v>1</v>
      </c>
      <c r="O6" s="31">
        <f t="shared" si="0"/>
        <v>5721</v>
      </c>
      <c r="P6" s="61">
        <f t="shared" si="0"/>
        <v>2670439</v>
      </c>
      <c r="Q6" s="61">
        <f t="shared" si="0"/>
        <v>48</v>
      </c>
    </row>
    <row r="7" spans="1:17" s="73" customFormat="1" ht="17.25" customHeight="1">
      <c r="A7" s="72" t="s">
        <v>177</v>
      </c>
      <c r="B7" s="62">
        <f>SUM(C7:E7)</f>
        <v>94600</v>
      </c>
      <c r="C7" s="9">
        <v>33200</v>
      </c>
      <c r="D7" s="9"/>
      <c r="E7" s="9">
        <v>61400</v>
      </c>
      <c r="F7" s="9">
        <v>2</v>
      </c>
      <c r="G7" s="9">
        <v>48100</v>
      </c>
      <c r="H7" s="9"/>
      <c r="I7" s="9"/>
      <c r="J7" s="9"/>
      <c r="K7" s="9">
        <v>2</v>
      </c>
      <c r="L7" s="9">
        <v>46500</v>
      </c>
      <c r="M7" s="9"/>
      <c r="N7" s="9"/>
      <c r="O7" s="9"/>
      <c r="P7" s="63">
        <f>SUM(G7,I7,J7,L7,M7,O7)</f>
        <v>94600</v>
      </c>
      <c r="Q7" s="64">
        <f>F7+H7+K7+N7</f>
        <v>4</v>
      </c>
    </row>
    <row r="8" spans="1:17" s="73" customFormat="1" ht="17.25" customHeight="1">
      <c r="A8" s="72" t="s">
        <v>178</v>
      </c>
      <c r="B8" s="62">
        <f aca="true" t="shared" si="1" ref="B8:B17">SUM(C8:E8)</f>
        <v>128000</v>
      </c>
      <c r="C8" s="9">
        <v>128000</v>
      </c>
      <c r="D8" s="9"/>
      <c r="E8" s="9"/>
      <c r="F8" s="9"/>
      <c r="G8" s="9"/>
      <c r="H8" s="9"/>
      <c r="I8" s="9"/>
      <c r="J8" s="9"/>
      <c r="K8" s="9">
        <v>3</v>
      </c>
      <c r="L8" s="9"/>
      <c r="M8" s="9">
        <v>128000</v>
      </c>
      <c r="N8" s="9"/>
      <c r="O8" s="9"/>
      <c r="P8" s="63">
        <f aca="true" t="shared" si="2" ref="P8:P17">SUM(G8,I8,J8,L8,M8,O8)</f>
        <v>128000</v>
      </c>
      <c r="Q8" s="64">
        <f aca="true" t="shared" si="3" ref="Q8:Q17">F8+H8+K8+N8</f>
        <v>3</v>
      </c>
    </row>
    <row r="9" spans="1:17" s="73" customFormat="1" ht="17.25" customHeight="1">
      <c r="A9" s="72" t="s">
        <v>179</v>
      </c>
      <c r="B9" s="62">
        <f t="shared" si="1"/>
        <v>265000</v>
      </c>
      <c r="C9" s="9">
        <v>265000</v>
      </c>
      <c r="D9" s="9"/>
      <c r="E9" s="9"/>
      <c r="F9" s="9"/>
      <c r="G9" s="9"/>
      <c r="H9" s="9"/>
      <c r="I9" s="9"/>
      <c r="J9" s="9"/>
      <c r="K9" s="9">
        <v>5</v>
      </c>
      <c r="L9" s="9">
        <v>265000</v>
      </c>
      <c r="M9" s="9"/>
      <c r="N9" s="9"/>
      <c r="O9" s="9"/>
      <c r="P9" s="63">
        <f t="shared" si="2"/>
        <v>265000</v>
      </c>
      <c r="Q9" s="64">
        <f t="shared" si="3"/>
        <v>5</v>
      </c>
    </row>
    <row r="10" spans="1:17" s="73" customFormat="1" ht="17.25" customHeight="1">
      <c r="A10" s="72" t="s">
        <v>180</v>
      </c>
      <c r="B10" s="62">
        <f t="shared" si="1"/>
        <v>132767</v>
      </c>
      <c r="C10" s="9">
        <v>132767</v>
      </c>
      <c r="D10" s="9"/>
      <c r="E10" s="9"/>
      <c r="F10" s="9"/>
      <c r="G10" s="9"/>
      <c r="H10" s="9">
        <v>2</v>
      </c>
      <c r="I10" s="9">
        <v>26200</v>
      </c>
      <c r="J10" s="9"/>
      <c r="K10" s="9">
        <v>3</v>
      </c>
      <c r="L10" s="9">
        <v>106567</v>
      </c>
      <c r="M10" s="9"/>
      <c r="N10" s="9"/>
      <c r="O10" s="9"/>
      <c r="P10" s="63">
        <f t="shared" si="2"/>
        <v>132767</v>
      </c>
      <c r="Q10" s="64">
        <f t="shared" si="3"/>
        <v>5</v>
      </c>
    </row>
    <row r="11" spans="1:17" s="73" customFormat="1" ht="17.25" customHeight="1">
      <c r="A11" s="72" t="s">
        <v>181</v>
      </c>
      <c r="B11" s="62">
        <f t="shared" si="1"/>
        <v>625000</v>
      </c>
      <c r="C11" s="9">
        <v>625000</v>
      </c>
      <c r="D11" s="9"/>
      <c r="E11" s="9"/>
      <c r="F11" s="9"/>
      <c r="G11" s="9"/>
      <c r="H11" s="9"/>
      <c r="I11" s="9"/>
      <c r="J11" s="9"/>
      <c r="K11" s="9">
        <v>7</v>
      </c>
      <c r="L11" s="9">
        <v>625000</v>
      </c>
      <c r="M11" s="9"/>
      <c r="N11" s="9"/>
      <c r="O11" s="9"/>
      <c r="P11" s="63">
        <f t="shared" si="2"/>
        <v>625000</v>
      </c>
      <c r="Q11" s="64">
        <f t="shared" si="3"/>
        <v>7</v>
      </c>
    </row>
    <row r="12" spans="1:17" s="73" customFormat="1" ht="17.25" customHeight="1">
      <c r="A12" s="72" t="s">
        <v>182</v>
      </c>
      <c r="B12" s="62">
        <f t="shared" si="1"/>
        <v>165000</v>
      </c>
      <c r="C12" s="9">
        <v>107000</v>
      </c>
      <c r="D12" s="9">
        <v>57790</v>
      </c>
      <c r="E12" s="9">
        <v>210</v>
      </c>
      <c r="F12" s="9"/>
      <c r="G12" s="9"/>
      <c r="H12" s="9"/>
      <c r="I12" s="9"/>
      <c r="J12" s="9"/>
      <c r="K12" s="9">
        <v>2</v>
      </c>
      <c r="L12" s="9">
        <v>159279</v>
      </c>
      <c r="M12" s="9"/>
      <c r="N12" s="9">
        <v>1</v>
      </c>
      <c r="O12" s="9">
        <v>5721</v>
      </c>
      <c r="P12" s="63">
        <f t="shared" si="2"/>
        <v>165000</v>
      </c>
      <c r="Q12" s="64">
        <f t="shared" si="3"/>
        <v>3</v>
      </c>
    </row>
    <row r="13" spans="1:17" s="73" customFormat="1" ht="17.25" customHeight="1">
      <c r="A13" s="72" t="s">
        <v>183</v>
      </c>
      <c r="B13" s="62">
        <f t="shared" si="1"/>
        <v>281000</v>
      </c>
      <c r="C13" s="9">
        <v>280000</v>
      </c>
      <c r="D13" s="9"/>
      <c r="E13" s="9">
        <v>1000</v>
      </c>
      <c r="F13" s="9">
        <v>0</v>
      </c>
      <c r="G13" s="9">
        <v>0</v>
      </c>
      <c r="H13" s="9">
        <v>1</v>
      </c>
      <c r="I13" s="9">
        <v>1000</v>
      </c>
      <c r="J13" s="9"/>
      <c r="K13" s="9">
        <v>4</v>
      </c>
      <c r="L13" s="9">
        <v>73000</v>
      </c>
      <c r="M13" s="9">
        <v>207000</v>
      </c>
      <c r="N13" s="9"/>
      <c r="O13" s="9"/>
      <c r="P13" s="63">
        <f t="shared" si="2"/>
        <v>281000</v>
      </c>
      <c r="Q13" s="64">
        <f t="shared" si="3"/>
        <v>5</v>
      </c>
    </row>
    <row r="14" spans="1:17" s="73" customFormat="1" ht="17.25" customHeight="1">
      <c r="A14" s="72" t="s">
        <v>184</v>
      </c>
      <c r="B14" s="62">
        <f t="shared" si="1"/>
        <v>206272</v>
      </c>
      <c r="C14" s="9">
        <v>120000</v>
      </c>
      <c r="D14" s="9">
        <v>86272</v>
      </c>
      <c r="E14" s="9"/>
      <c r="F14" s="9"/>
      <c r="G14" s="9"/>
      <c r="H14" s="9"/>
      <c r="I14" s="9"/>
      <c r="J14" s="9"/>
      <c r="K14" s="9">
        <v>4</v>
      </c>
      <c r="L14" s="9">
        <v>206272</v>
      </c>
      <c r="M14" s="9"/>
      <c r="N14" s="9"/>
      <c r="O14" s="9"/>
      <c r="P14" s="63">
        <f t="shared" si="2"/>
        <v>206272</v>
      </c>
      <c r="Q14" s="64">
        <f t="shared" si="3"/>
        <v>4</v>
      </c>
    </row>
    <row r="15" spans="1:17" s="73" customFormat="1" ht="17.25" customHeight="1">
      <c r="A15" s="72" t="s">
        <v>185</v>
      </c>
      <c r="B15" s="62">
        <f t="shared" si="1"/>
        <v>328000</v>
      </c>
      <c r="C15" s="9"/>
      <c r="D15" s="9">
        <v>308000</v>
      </c>
      <c r="E15" s="9">
        <v>20000</v>
      </c>
      <c r="F15" s="9">
        <v>1</v>
      </c>
      <c r="G15" s="9">
        <v>24000</v>
      </c>
      <c r="H15" s="9">
        <v>2</v>
      </c>
      <c r="I15" s="9">
        <v>120000</v>
      </c>
      <c r="J15" s="9"/>
      <c r="K15" s="9">
        <v>3</v>
      </c>
      <c r="L15" s="9">
        <v>184000</v>
      </c>
      <c r="M15" s="9"/>
      <c r="N15" s="9"/>
      <c r="O15" s="9"/>
      <c r="P15" s="63">
        <f t="shared" si="2"/>
        <v>328000</v>
      </c>
      <c r="Q15" s="64">
        <f t="shared" si="3"/>
        <v>6</v>
      </c>
    </row>
    <row r="16" spans="1:17" s="73" customFormat="1" ht="17.25" customHeight="1">
      <c r="A16" s="72" t="s">
        <v>186</v>
      </c>
      <c r="B16" s="62">
        <f t="shared" si="1"/>
        <v>384000</v>
      </c>
      <c r="C16" s="9">
        <v>384000</v>
      </c>
      <c r="D16" s="9"/>
      <c r="E16" s="9"/>
      <c r="F16" s="9"/>
      <c r="G16" s="9"/>
      <c r="H16" s="9"/>
      <c r="I16" s="9"/>
      <c r="J16" s="9"/>
      <c r="K16" s="9">
        <v>3</v>
      </c>
      <c r="L16" s="9">
        <v>384000</v>
      </c>
      <c r="M16" s="9"/>
      <c r="N16" s="9"/>
      <c r="O16" s="9"/>
      <c r="P16" s="63">
        <f t="shared" si="2"/>
        <v>384000</v>
      </c>
      <c r="Q16" s="64">
        <f t="shared" si="3"/>
        <v>3</v>
      </c>
    </row>
    <row r="17" spans="1:17" s="73" customFormat="1" ht="17.25" customHeight="1">
      <c r="A17" s="72" t="s">
        <v>187</v>
      </c>
      <c r="B17" s="62">
        <f t="shared" si="1"/>
        <v>60800</v>
      </c>
      <c r="C17" s="9"/>
      <c r="D17" s="9">
        <v>60000</v>
      </c>
      <c r="E17" s="9">
        <v>800</v>
      </c>
      <c r="F17" s="9"/>
      <c r="G17" s="9"/>
      <c r="H17" s="9">
        <v>1</v>
      </c>
      <c r="I17" s="9">
        <v>800</v>
      </c>
      <c r="J17" s="9"/>
      <c r="K17" s="9">
        <v>2</v>
      </c>
      <c r="L17" s="9">
        <v>60000</v>
      </c>
      <c r="M17" s="9"/>
      <c r="N17" s="9"/>
      <c r="O17" s="9"/>
      <c r="P17" s="63">
        <f t="shared" si="2"/>
        <v>60800</v>
      </c>
      <c r="Q17" s="64">
        <f t="shared" si="3"/>
        <v>3</v>
      </c>
    </row>
    <row r="18" s="73" customFormat="1" ht="14.25"/>
  </sheetData>
  <sheetProtection/>
  <mergeCells count="16">
    <mergeCell ref="H4:J4"/>
    <mergeCell ref="K4:M4"/>
    <mergeCell ref="N4:O4"/>
    <mergeCell ref="N2:O2"/>
    <mergeCell ref="B3:E3"/>
    <mergeCell ref="F3:O3"/>
    <mergeCell ref="P4:P5"/>
    <mergeCell ref="Q4:Q5"/>
    <mergeCell ref="P2:Q2"/>
    <mergeCell ref="P3:Q3"/>
    <mergeCell ref="A3:A5"/>
    <mergeCell ref="B4:B5"/>
    <mergeCell ref="C4:C5"/>
    <mergeCell ref="D4:D5"/>
    <mergeCell ref="E4:E5"/>
    <mergeCell ref="F4:G4"/>
  </mergeCells>
  <printOptions horizontalCentered="1" verticalCentered="1"/>
  <pageMargins left="0.5" right="0.5511811023622047" top="0.62" bottom="0.5905511811023623" header="0.5118110236220472" footer="0.5118110236220472"/>
  <pageSetup horizontalDpi="300" verticalDpi="300" orientation="landscape" paperSize="9" scale="76" r:id="rId1"/>
  <ignoredErrors>
    <ignoredError sqref="B13:B15 B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zoomScalePageLayoutView="0" workbookViewId="0" topLeftCell="A1">
      <pane ySplit="5" topLeftCell="A6" activePane="bottomLeft" state="frozen"/>
      <selection pane="topLeft" activeCell="N11" sqref="N11"/>
      <selection pane="bottomLeft" activeCell="B5" sqref="B5"/>
    </sheetView>
  </sheetViews>
  <sheetFormatPr defaultColWidth="9.00390625" defaultRowHeight="20.25" customHeight="1"/>
  <cols>
    <col min="1" max="1" width="6.50390625" style="1" customWidth="1"/>
    <col min="2" max="2" width="9.125" style="1" customWidth="1"/>
    <col min="3" max="3" width="8.875" style="1" customWidth="1"/>
    <col min="4" max="4" width="8.125" style="1" customWidth="1"/>
    <col min="5" max="6" width="8.00390625" style="1" customWidth="1"/>
    <col min="7" max="7" width="7.25390625" style="1" bestFit="1" customWidth="1"/>
    <col min="8" max="9" width="9.00390625" style="1" bestFit="1" customWidth="1"/>
    <col min="10" max="10" width="9.625" style="1" customWidth="1"/>
    <col min="11" max="11" width="9.875" style="1" customWidth="1"/>
    <col min="12" max="12" width="9.00390625" style="1" bestFit="1" customWidth="1"/>
    <col min="13" max="14" width="10.75390625" style="1" bestFit="1" customWidth="1"/>
    <col min="15" max="15" width="9.00390625" style="1" bestFit="1" customWidth="1"/>
    <col min="16" max="16384" width="9.00390625" style="1" customWidth="1"/>
  </cols>
  <sheetData>
    <row r="1" spans="1:15" s="4" customFormat="1" ht="21.75" customHeight="1">
      <c r="A1" s="3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1" t="s">
        <v>150</v>
      </c>
      <c r="O2" s="101"/>
    </row>
    <row r="3" spans="1:15" ht="21.75" customHeight="1">
      <c r="A3" s="100" t="s">
        <v>84</v>
      </c>
      <c r="B3" s="100" t="s">
        <v>59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8.75" customHeight="1">
      <c r="A4" s="100"/>
      <c r="B4" s="38" t="s">
        <v>0</v>
      </c>
      <c r="C4" s="38" t="s">
        <v>46</v>
      </c>
      <c r="D4" s="38" t="s">
        <v>47</v>
      </c>
      <c r="E4" s="38" t="s">
        <v>48</v>
      </c>
      <c r="F4" s="38" t="s">
        <v>49</v>
      </c>
      <c r="G4" s="38" t="s">
        <v>1</v>
      </c>
      <c r="H4" s="38" t="s">
        <v>50</v>
      </c>
      <c r="I4" s="38" t="s">
        <v>51</v>
      </c>
      <c r="J4" s="38" t="s">
        <v>52</v>
      </c>
      <c r="K4" s="38" t="s">
        <v>53</v>
      </c>
      <c r="L4" s="38" t="s">
        <v>54</v>
      </c>
      <c r="M4" s="38" t="s">
        <v>55</v>
      </c>
      <c r="N4" s="38" t="s">
        <v>56</v>
      </c>
      <c r="O4" s="38" t="s">
        <v>57</v>
      </c>
    </row>
    <row r="5" spans="1:15" ht="18" customHeight="1">
      <c r="A5" s="32" t="s">
        <v>3</v>
      </c>
      <c r="B5" s="39">
        <f aca="true" t="shared" si="0" ref="B5:O5">SUM(B6:B16)</f>
        <v>19</v>
      </c>
      <c r="C5" s="39">
        <f t="shared" si="0"/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3</v>
      </c>
      <c r="M5" s="39">
        <f t="shared" si="0"/>
        <v>13</v>
      </c>
      <c r="N5" s="39">
        <f t="shared" si="0"/>
        <v>3</v>
      </c>
      <c r="O5" s="39">
        <f t="shared" si="0"/>
        <v>0</v>
      </c>
    </row>
    <row r="6" spans="1:15" ht="18" customHeight="1">
      <c r="A6" s="72" t="s">
        <v>177</v>
      </c>
      <c r="B6" s="42">
        <f aca="true" t="shared" si="1" ref="B6:B16">SUM(C6:O6)</f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>
        <v>1</v>
      </c>
      <c r="N6" s="5"/>
      <c r="O6" s="5"/>
    </row>
    <row r="7" spans="1:15" ht="18" customHeight="1">
      <c r="A7" s="72" t="s">
        <v>178</v>
      </c>
      <c r="B7" s="42">
        <f t="shared" si="1"/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8" customHeight="1">
      <c r="A8" s="72" t="s">
        <v>179</v>
      </c>
      <c r="B8" s="42">
        <f t="shared" si="1"/>
        <v>2</v>
      </c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>
        <v>1</v>
      </c>
      <c r="N8" s="5"/>
      <c r="O8" s="5"/>
    </row>
    <row r="9" spans="1:15" ht="18" customHeight="1">
      <c r="A9" s="72" t="s">
        <v>180</v>
      </c>
      <c r="B9" s="42">
        <f t="shared" si="1"/>
        <v>4</v>
      </c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>
        <v>3</v>
      </c>
      <c r="N9" s="5"/>
      <c r="O9" s="5"/>
    </row>
    <row r="10" spans="1:15" ht="18" customHeight="1">
      <c r="A10" s="72" t="s">
        <v>181</v>
      </c>
      <c r="B10" s="42">
        <f t="shared" si="1"/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4</v>
      </c>
      <c r="N10" s="5">
        <v>1</v>
      </c>
      <c r="O10" s="5"/>
    </row>
    <row r="11" spans="1:15" ht="18" customHeight="1">
      <c r="A11" s="72" t="s">
        <v>182</v>
      </c>
      <c r="B11" s="42">
        <f t="shared" si="1"/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" customHeight="1">
      <c r="A12" s="72" t="s">
        <v>183</v>
      </c>
      <c r="B12" s="42">
        <f t="shared" si="1"/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/>
      <c r="O12" s="5"/>
    </row>
    <row r="13" spans="1:15" ht="18" customHeight="1">
      <c r="A13" s="72" t="s">
        <v>184</v>
      </c>
      <c r="B13" s="42">
        <f t="shared" si="1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" customHeight="1">
      <c r="A14" s="72" t="s">
        <v>185</v>
      </c>
      <c r="B14" s="42">
        <f t="shared" si="1"/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1</v>
      </c>
      <c r="N14" s="5">
        <v>1</v>
      </c>
      <c r="O14" s="5"/>
    </row>
    <row r="15" spans="1:15" ht="18" customHeight="1">
      <c r="A15" s="72" t="s">
        <v>186</v>
      </c>
      <c r="B15" s="42">
        <f t="shared" si="1"/>
        <v>3</v>
      </c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5">
        <v>1</v>
      </c>
      <c r="N15" s="5">
        <v>1</v>
      </c>
      <c r="O15" s="5"/>
    </row>
    <row r="16" spans="1:15" ht="18" customHeight="1">
      <c r="A16" s="72" t="s">
        <v>187</v>
      </c>
      <c r="B16" s="42">
        <f t="shared" si="1"/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1</v>
      </c>
      <c r="N16" s="5"/>
      <c r="O16" s="5"/>
    </row>
  </sheetData>
  <sheetProtection/>
  <mergeCells count="3">
    <mergeCell ref="B3:O3"/>
    <mergeCell ref="A3:A4"/>
    <mergeCell ref="N2:O2"/>
  </mergeCells>
  <printOptions horizontalCentered="1" verticalCentered="1"/>
  <pageMargins left="0.31496062992125984" right="0.03937007874015748" top="0.7874015748031497" bottom="0.5905511811023623" header="0.5118110236220472" footer="0.5118110236220472"/>
  <pageSetup horizontalDpi="300" verticalDpi="3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75"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20.25" customHeight="1"/>
  <cols>
    <col min="1" max="1" width="6.50390625" style="1" customWidth="1"/>
    <col min="2" max="2" width="10.375" style="1" customWidth="1"/>
    <col min="3" max="3" width="8.25390625" style="1" customWidth="1"/>
    <col min="4" max="4" width="7.25390625" style="1" customWidth="1"/>
    <col min="5" max="7" width="7.75390625" style="1" bestFit="1" customWidth="1"/>
    <col min="8" max="10" width="9.25390625" style="1" bestFit="1" customWidth="1"/>
    <col min="11" max="11" width="9.375" style="1" bestFit="1" customWidth="1"/>
    <col min="12" max="12" width="9.50390625" style="1" bestFit="1" customWidth="1"/>
    <col min="13" max="14" width="11.00390625" style="1" bestFit="1" customWidth="1"/>
    <col min="15" max="15" width="9.50390625" style="1" bestFit="1" customWidth="1"/>
    <col min="16" max="16" width="10.75390625" style="1" bestFit="1" customWidth="1"/>
    <col min="17" max="16384" width="9.00390625" style="1" customWidth="1"/>
  </cols>
  <sheetData>
    <row r="1" spans="1:15" ht="22.5" customHeight="1">
      <c r="A1" s="102" t="s">
        <v>152</v>
      </c>
      <c r="B1" s="102"/>
      <c r="C1" s="102"/>
      <c r="D1" s="10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 customHeight="1">
      <c r="A2" s="43"/>
      <c r="B2" s="43"/>
      <c r="C2" s="43"/>
      <c r="D2" s="43"/>
      <c r="E2" s="2"/>
      <c r="F2" s="2"/>
      <c r="G2" s="2"/>
      <c r="H2" s="2"/>
      <c r="I2" s="2"/>
      <c r="J2" s="2"/>
      <c r="K2" s="2"/>
      <c r="L2" s="2"/>
      <c r="M2" s="2"/>
      <c r="N2" s="101" t="s">
        <v>149</v>
      </c>
      <c r="O2" s="101"/>
    </row>
    <row r="3" spans="1:15" ht="22.5" customHeight="1">
      <c r="A3" s="100" t="s">
        <v>84</v>
      </c>
      <c r="B3" s="100" t="s">
        <v>60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2.5" customHeight="1">
      <c r="A4" s="100"/>
      <c r="B4" s="38" t="s">
        <v>0</v>
      </c>
      <c r="C4" s="38" t="s">
        <v>46</v>
      </c>
      <c r="D4" s="38" t="s">
        <v>47</v>
      </c>
      <c r="E4" s="38" t="s">
        <v>48</v>
      </c>
      <c r="F4" s="38" t="s">
        <v>49</v>
      </c>
      <c r="G4" s="38" t="s">
        <v>1</v>
      </c>
      <c r="H4" s="38" t="s">
        <v>50</v>
      </c>
      <c r="I4" s="38" t="s">
        <v>51</v>
      </c>
      <c r="J4" s="38" t="s">
        <v>52</v>
      </c>
      <c r="K4" s="38" t="s">
        <v>53</v>
      </c>
      <c r="L4" s="38" t="s">
        <v>54</v>
      </c>
      <c r="M4" s="38" t="s">
        <v>55</v>
      </c>
      <c r="N4" s="38" t="s">
        <v>56</v>
      </c>
      <c r="O4" s="38" t="s">
        <v>57</v>
      </c>
    </row>
    <row r="5" spans="1:16" ht="18" customHeight="1">
      <c r="A5" s="32" t="s">
        <v>3</v>
      </c>
      <c r="B5" s="39">
        <f aca="true" t="shared" si="0" ref="B5:O5">SUM(B6:B16)</f>
        <v>398441</v>
      </c>
      <c r="C5" s="53">
        <f t="shared" si="0"/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23358</v>
      </c>
      <c r="M5" s="39">
        <f t="shared" si="0"/>
        <v>249347</v>
      </c>
      <c r="N5" s="39">
        <f t="shared" si="0"/>
        <v>125736</v>
      </c>
      <c r="O5" s="39">
        <f t="shared" si="0"/>
        <v>0</v>
      </c>
      <c r="P5" s="7"/>
    </row>
    <row r="6" spans="1:16" ht="18" customHeight="1">
      <c r="A6" s="72" t="s">
        <v>177</v>
      </c>
      <c r="B6" s="41">
        <f>SUM(C6:O6)</f>
        <v>11100</v>
      </c>
      <c r="C6" s="5"/>
      <c r="D6" s="5"/>
      <c r="E6" s="5"/>
      <c r="F6" s="5"/>
      <c r="G6" s="5"/>
      <c r="H6" s="5"/>
      <c r="I6" s="5"/>
      <c r="J6" s="5"/>
      <c r="K6" s="5"/>
      <c r="L6" s="5"/>
      <c r="M6" s="5">
        <v>11100</v>
      </c>
      <c r="N6" s="5"/>
      <c r="O6" s="5"/>
      <c r="P6" s="7"/>
    </row>
    <row r="7" spans="1:16" ht="18" customHeight="1">
      <c r="A7" s="72" t="s">
        <v>178</v>
      </c>
      <c r="B7" s="41">
        <f aca="true" t="shared" si="1" ref="B7:B16">SUM(C7:O7)</f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</row>
    <row r="8" spans="1:16" ht="18" customHeight="1">
      <c r="A8" s="72" t="s">
        <v>179</v>
      </c>
      <c r="B8" s="41">
        <f t="shared" si="1"/>
        <v>26809</v>
      </c>
      <c r="C8" s="5"/>
      <c r="D8" s="5"/>
      <c r="E8" s="5"/>
      <c r="F8" s="5"/>
      <c r="G8" s="5"/>
      <c r="H8" s="5"/>
      <c r="I8" s="5"/>
      <c r="J8" s="5"/>
      <c r="K8" s="5"/>
      <c r="L8" s="5">
        <v>7358</v>
      </c>
      <c r="M8" s="5">
        <v>19451</v>
      </c>
      <c r="N8" s="5"/>
      <c r="O8" s="5"/>
      <c r="P8" s="7"/>
    </row>
    <row r="9" spans="1:16" ht="18" customHeight="1">
      <c r="A9" s="72" t="s">
        <v>180</v>
      </c>
      <c r="B9" s="41">
        <f t="shared" si="1"/>
        <v>66500</v>
      </c>
      <c r="C9" s="5"/>
      <c r="D9" s="5"/>
      <c r="E9" s="5"/>
      <c r="F9" s="5"/>
      <c r="G9" s="5"/>
      <c r="H9" s="5"/>
      <c r="I9" s="5"/>
      <c r="J9" s="5"/>
      <c r="K9" s="5"/>
      <c r="L9" s="5">
        <v>8500</v>
      </c>
      <c r="M9" s="5">
        <v>58000</v>
      </c>
      <c r="N9" s="5"/>
      <c r="O9" s="5"/>
      <c r="P9" s="7"/>
    </row>
    <row r="10" spans="1:16" ht="18" customHeight="1">
      <c r="A10" s="72" t="s">
        <v>181</v>
      </c>
      <c r="B10" s="41">
        <f t="shared" si="1"/>
        <v>130736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86500</v>
      </c>
      <c r="N10" s="5">
        <v>44236</v>
      </c>
      <c r="O10" s="5"/>
      <c r="P10" s="7"/>
    </row>
    <row r="11" spans="1:16" ht="18" customHeight="1">
      <c r="A11" s="72" t="s">
        <v>182</v>
      </c>
      <c r="B11" s="41">
        <f t="shared" si="1"/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</row>
    <row r="12" spans="1:16" ht="18" customHeight="1">
      <c r="A12" s="72" t="s">
        <v>183</v>
      </c>
      <c r="B12" s="74">
        <f t="shared" si="1"/>
        <v>25500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25500</v>
      </c>
      <c r="N12" s="5"/>
      <c r="O12" s="5"/>
      <c r="P12" s="7"/>
    </row>
    <row r="13" spans="1:16" ht="18" customHeight="1">
      <c r="A13" s="72" t="s">
        <v>184</v>
      </c>
      <c r="B13" s="41">
        <f t="shared" si="1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</row>
    <row r="14" spans="1:16" ht="18" customHeight="1">
      <c r="A14" s="72" t="s">
        <v>185</v>
      </c>
      <c r="B14" s="41">
        <f t="shared" si="1"/>
        <v>66000</v>
      </c>
      <c r="C14" s="52"/>
      <c r="D14" s="5"/>
      <c r="E14" s="5"/>
      <c r="F14" s="5"/>
      <c r="G14" s="5"/>
      <c r="H14" s="5"/>
      <c r="I14" s="5"/>
      <c r="J14" s="5"/>
      <c r="K14" s="5"/>
      <c r="L14" s="5"/>
      <c r="M14" s="5">
        <v>20000</v>
      </c>
      <c r="N14" s="5">
        <v>46000</v>
      </c>
      <c r="O14" s="5"/>
      <c r="P14" s="7"/>
    </row>
    <row r="15" spans="1:16" ht="18" customHeight="1">
      <c r="A15" s="72" t="s">
        <v>186</v>
      </c>
      <c r="B15" s="41">
        <f t="shared" si="1"/>
        <v>58300</v>
      </c>
      <c r="C15" s="5"/>
      <c r="D15" s="5"/>
      <c r="E15" s="5"/>
      <c r="F15" s="5"/>
      <c r="G15" s="5"/>
      <c r="H15" s="5"/>
      <c r="I15" s="5"/>
      <c r="J15" s="5"/>
      <c r="K15" s="5"/>
      <c r="L15" s="5">
        <v>7500</v>
      </c>
      <c r="M15" s="5">
        <v>15300</v>
      </c>
      <c r="N15" s="5">
        <v>35500</v>
      </c>
      <c r="O15" s="5"/>
      <c r="P15" s="7"/>
    </row>
    <row r="16" spans="1:16" ht="18" customHeight="1">
      <c r="A16" s="72" t="s">
        <v>187</v>
      </c>
      <c r="B16" s="41">
        <f t="shared" si="1"/>
        <v>13496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13496</v>
      </c>
      <c r="N16" s="5"/>
      <c r="O16" s="5"/>
      <c r="P16" s="7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4">
    <mergeCell ref="B3:O3"/>
    <mergeCell ref="A3:A4"/>
    <mergeCell ref="A1:D1"/>
    <mergeCell ref="N2:O2"/>
  </mergeCells>
  <printOptions horizontalCentered="1" verticalCentered="1"/>
  <pageMargins left="0.1968503937007874" right="0.03937007874015748" top="0.7874015748031497" bottom="0.3937007874015748" header="0.5118110236220472" footer="0.5118110236220472"/>
  <pageSetup horizontalDpi="300" verticalDpi="3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1">
      <pane ySplit="6" topLeftCell="A7" activePane="bottomLeft" state="frozen"/>
      <selection pane="topLeft" activeCell="B28" sqref="B28:B29"/>
      <selection pane="bottomLeft" activeCell="B6" sqref="B6"/>
    </sheetView>
  </sheetViews>
  <sheetFormatPr defaultColWidth="9.00390625" defaultRowHeight="22.5" customHeight="1"/>
  <cols>
    <col min="1" max="1" width="6.125" style="1" customWidth="1"/>
    <col min="2" max="2" width="10.25390625" style="1" customWidth="1"/>
    <col min="3" max="3" width="10.75390625" style="1" customWidth="1"/>
    <col min="4" max="4" width="11.00390625" style="1" customWidth="1"/>
    <col min="5" max="5" width="10.50390625" style="1" customWidth="1"/>
    <col min="6" max="6" width="10.25390625" style="1" customWidth="1"/>
    <col min="7" max="7" width="10.375" style="1" customWidth="1"/>
    <col min="8" max="8" width="9.25390625" style="1" customWidth="1"/>
    <col min="9" max="9" width="8.50390625" style="1" customWidth="1"/>
    <col min="10" max="10" width="9.375" style="1" customWidth="1"/>
    <col min="11" max="12" width="10.50390625" style="1" customWidth="1"/>
    <col min="13" max="13" width="7.75390625" style="1" customWidth="1"/>
    <col min="14" max="14" width="10.75390625" style="1" customWidth="1"/>
    <col min="15" max="16384" width="9.00390625" style="1" customWidth="1"/>
  </cols>
  <sheetData>
    <row r="1" spans="1:14" ht="21" customHeight="1">
      <c r="A1" s="3" t="s">
        <v>153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101" t="s">
        <v>149</v>
      </c>
      <c r="N2" s="101"/>
    </row>
    <row r="3" spans="1:14" ht="20.25" customHeight="1">
      <c r="A3" s="100" t="s">
        <v>85</v>
      </c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 t="s">
        <v>45</v>
      </c>
      <c r="L3" s="100"/>
      <c r="M3" s="100"/>
      <c r="N3" s="100"/>
    </row>
    <row r="4" spans="1:14" ht="21" customHeight="1">
      <c r="A4" s="100"/>
      <c r="B4" s="100" t="s">
        <v>3</v>
      </c>
      <c r="C4" s="100"/>
      <c r="D4" s="100"/>
      <c r="E4" s="100" t="s">
        <v>41</v>
      </c>
      <c r="F4" s="100"/>
      <c r="G4" s="100"/>
      <c r="H4" s="100" t="s">
        <v>42</v>
      </c>
      <c r="I4" s="100"/>
      <c r="J4" s="100"/>
      <c r="K4" s="100" t="s">
        <v>58</v>
      </c>
      <c r="L4" s="100" t="s">
        <v>43</v>
      </c>
      <c r="M4" s="100" t="s">
        <v>44</v>
      </c>
      <c r="N4" s="100" t="s">
        <v>3</v>
      </c>
    </row>
    <row r="5" spans="1:14" ht="19.5" customHeight="1">
      <c r="A5" s="100"/>
      <c r="B5" s="38" t="s">
        <v>4</v>
      </c>
      <c r="C5" s="38" t="s">
        <v>5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4</v>
      </c>
      <c r="I5" s="38" t="s">
        <v>5</v>
      </c>
      <c r="J5" s="38" t="s">
        <v>6</v>
      </c>
      <c r="K5" s="103"/>
      <c r="L5" s="103"/>
      <c r="M5" s="103"/>
      <c r="N5" s="103"/>
    </row>
    <row r="6" spans="1:14" ht="18" customHeight="1">
      <c r="A6" s="32" t="s">
        <v>3</v>
      </c>
      <c r="B6" s="40">
        <f aca="true" t="shared" si="0" ref="B6:N6">SUM(B7:B17)</f>
        <v>239118</v>
      </c>
      <c r="C6" s="40">
        <f t="shared" si="0"/>
        <v>159323</v>
      </c>
      <c r="D6" s="40">
        <f t="shared" si="0"/>
        <v>398441</v>
      </c>
      <c r="E6" s="40">
        <f t="shared" si="0"/>
        <v>239118</v>
      </c>
      <c r="F6" s="40">
        <f t="shared" si="0"/>
        <v>159323</v>
      </c>
      <c r="G6" s="40">
        <f t="shared" si="0"/>
        <v>398441</v>
      </c>
      <c r="H6" s="40">
        <f t="shared" si="0"/>
        <v>0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40">
        <f t="shared" si="0"/>
        <v>398441</v>
      </c>
      <c r="M6" s="40">
        <f t="shared" si="0"/>
        <v>0</v>
      </c>
      <c r="N6" s="40">
        <f t="shared" si="0"/>
        <v>398441</v>
      </c>
    </row>
    <row r="7" spans="1:14" ht="18" customHeight="1">
      <c r="A7" s="72" t="s">
        <v>177</v>
      </c>
      <c r="B7" s="56">
        <f>SUM(E7,H7)</f>
        <v>4900</v>
      </c>
      <c r="C7" s="56">
        <f>SUM(F7,I7)</f>
        <v>6200</v>
      </c>
      <c r="D7" s="56">
        <f>SUM(B7:C7)</f>
        <v>11100</v>
      </c>
      <c r="E7" s="5">
        <v>4900</v>
      </c>
      <c r="F7" s="5">
        <v>6200</v>
      </c>
      <c r="G7" s="57">
        <f>SUM(E7:F7)</f>
        <v>11100</v>
      </c>
      <c r="H7" s="5"/>
      <c r="I7" s="5"/>
      <c r="J7" s="57">
        <f>SUM(H7:I7)</f>
        <v>0</v>
      </c>
      <c r="K7" s="5"/>
      <c r="L7" s="5">
        <v>11100</v>
      </c>
      <c r="M7" s="5"/>
      <c r="N7" s="41">
        <f>SUM(K7:M7)</f>
        <v>11100</v>
      </c>
    </row>
    <row r="8" spans="1:14" ht="18" customHeight="1">
      <c r="A8" s="72" t="s">
        <v>178</v>
      </c>
      <c r="B8" s="56">
        <f aca="true" t="shared" si="1" ref="B8:B17">SUM(E8,H8)</f>
        <v>0</v>
      </c>
      <c r="C8" s="56">
        <f aca="true" t="shared" si="2" ref="C8:C17">SUM(F8,I8)</f>
        <v>0</v>
      </c>
      <c r="D8" s="56">
        <f>SUM(B8:C8)</f>
        <v>0</v>
      </c>
      <c r="E8" s="5"/>
      <c r="F8" s="5"/>
      <c r="G8" s="57">
        <f aca="true" t="shared" si="3" ref="G8:G17">SUM(E8:F8)</f>
        <v>0</v>
      </c>
      <c r="H8" s="5"/>
      <c r="I8" s="5"/>
      <c r="J8" s="57">
        <f aca="true" t="shared" si="4" ref="J8:J17">SUM(H8:I8)</f>
        <v>0</v>
      </c>
      <c r="K8" s="5"/>
      <c r="L8" s="5"/>
      <c r="M8" s="5"/>
      <c r="N8" s="41">
        <f aca="true" t="shared" si="5" ref="N8:N17">SUM(K8:M8)</f>
        <v>0</v>
      </c>
    </row>
    <row r="9" spans="1:14" ht="18" customHeight="1">
      <c r="A9" s="72" t="s">
        <v>179</v>
      </c>
      <c r="B9" s="56">
        <f t="shared" si="1"/>
        <v>13404</v>
      </c>
      <c r="C9" s="56">
        <f t="shared" si="2"/>
        <v>13405</v>
      </c>
      <c r="D9" s="56">
        <f>SUM(B9:C9)</f>
        <v>26809</v>
      </c>
      <c r="E9" s="5">
        <v>13404</v>
      </c>
      <c r="F9" s="5">
        <v>13405</v>
      </c>
      <c r="G9" s="57">
        <f t="shared" si="3"/>
        <v>26809</v>
      </c>
      <c r="H9" s="5"/>
      <c r="I9" s="5"/>
      <c r="J9" s="57">
        <f t="shared" si="4"/>
        <v>0</v>
      </c>
      <c r="K9" s="5"/>
      <c r="L9" s="5">
        <v>26809</v>
      </c>
      <c r="M9" s="5"/>
      <c r="N9" s="41">
        <f t="shared" si="5"/>
        <v>26809</v>
      </c>
    </row>
    <row r="10" spans="1:14" ht="18" customHeight="1">
      <c r="A10" s="72" t="s">
        <v>180</v>
      </c>
      <c r="B10" s="56">
        <f t="shared" si="1"/>
        <v>33000</v>
      </c>
      <c r="C10" s="56">
        <f t="shared" si="2"/>
        <v>33500</v>
      </c>
      <c r="D10" s="56">
        <f aca="true" t="shared" si="6" ref="D10:D17">SUM(B10:C10)</f>
        <v>66500</v>
      </c>
      <c r="E10" s="5">
        <v>33000</v>
      </c>
      <c r="F10" s="5">
        <v>33500</v>
      </c>
      <c r="G10" s="57">
        <f t="shared" si="3"/>
        <v>66500</v>
      </c>
      <c r="H10" s="5"/>
      <c r="I10" s="5"/>
      <c r="J10" s="57">
        <f t="shared" si="4"/>
        <v>0</v>
      </c>
      <c r="K10" s="5"/>
      <c r="L10" s="5">
        <v>66500</v>
      </c>
      <c r="M10" s="5"/>
      <c r="N10" s="41">
        <f t="shared" si="5"/>
        <v>66500</v>
      </c>
    </row>
    <row r="11" spans="1:14" ht="18" customHeight="1">
      <c r="A11" s="72" t="s">
        <v>181</v>
      </c>
      <c r="B11" s="56">
        <f t="shared" si="1"/>
        <v>65368</v>
      </c>
      <c r="C11" s="56">
        <f t="shared" si="2"/>
        <v>65368</v>
      </c>
      <c r="D11" s="56">
        <f t="shared" si="6"/>
        <v>130736</v>
      </c>
      <c r="E11" s="5">
        <v>65368</v>
      </c>
      <c r="F11" s="5">
        <v>65368</v>
      </c>
      <c r="G11" s="57">
        <f t="shared" si="3"/>
        <v>130736</v>
      </c>
      <c r="H11" s="5"/>
      <c r="I11" s="5"/>
      <c r="J11" s="57">
        <f t="shared" si="4"/>
        <v>0</v>
      </c>
      <c r="K11" s="5"/>
      <c r="L11" s="5">
        <v>130736</v>
      </c>
      <c r="M11" s="5"/>
      <c r="N11" s="41">
        <f t="shared" si="5"/>
        <v>130736</v>
      </c>
    </row>
    <row r="12" spans="1:14" ht="18" customHeight="1">
      <c r="A12" s="72" t="s">
        <v>182</v>
      </c>
      <c r="B12" s="56">
        <f t="shared" si="1"/>
        <v>0</v>
      </c>
      <c r="C12" s="56">
        <f t="shared" si="2"/>
        <v>0</v>
      </c>
      <c r="D12" s="56">
        <f t="shared" si="6"/>
        <v>0</v>
      </c>
      <c r="E12" s="5"/>
      <c r="F12" s="5"/>
      <c r="G12" s="57">
        <f t="shared" si="3"/>
        <v>0</v>
      </c>
      <c r="H12" s="5"/>
      <c r="I12" s="5"/>
      <c r="J12" s="57">
        <f t="shared" si="4"/>
        <v>0</v>
      </c>
      <c r="K12" s="5"/>
      <c r="L12" s="5"/>
      <c r="M12" s="5"/>
      <c r="N12" s="41">
        <f t="shared" si="5"/>
        <v>0</v>
      </c>
    </row>
    <row r="13" spans="1:14" ht="18" customHeight="1">
      <c r="A13" s="72" t="s">
        <v>183</v>
      </c>
      <c r="B13" s="56">
        <f t="shared" si="1"/>
        <v>12750</v>
      </c>
      <c r="C13" s="56">
        <f t="shared" si="2"/>
        <v>12750</v>
      </c>
      <c r="D13" s="56">
        <f t="shared" si="6"/>
        <v>25500</v>
      </c>
      <c r="E13" s="5">
        <v>12750</v>
      </c>
      <c r="F13" s="5">
        <v>12750</v>
      </c>
      <c r="G13" s="57">
        <f t="shared" si="3"/>
        <v>25500</v>
      </c>
      <c r="H13" s="5"/>
      <c r="I13" s="5"/>
      <c r="J13" s="57">
        <f t="shared" si="4"/>
        <v>0</v>
      </c>
      <c r="K13" s="5"/>
      <c r="L13" s="5">
        <v>25500</v>
      </c>
      <c r="M13" s="5"/>
      <c r="N13" s="41">
        <f t="shared" si="5"/>
        <v>25500</v>
      </c>
    </row>
    <row r="14" spans="1:14" ht="18" customHeight="1">
      <c r="A14" s="72" t="s">
        <v>184</v>
      </c>
      <c r="B14" s="56">
        <f t="shared" si="1"/>
        <v>0</v>
      </c>
      <c r="C14" s="56">
        <f t="shared" si="2"/>
        <v>0</v>
      </c>
      <c r="D14" s="56">
        <f t="shared" si="6"/>
        <v>0</v>
      </c>
      <c r="E14" s="5"/>
      <c r="F14" s="5"/>
      <c r="G14" s="57">
        <f>SUM(E14:F14)</f>
        <v>0</v>
      </c>
      <c r="H14" s="5"/>
      <c r="I14" s="5"/>
      <c r="J14" s="57">
        <f t="shared" si="4"/>
        <v>0</v>
      </c>
      <c r="K14" s="5"/>
      <c r="L14" s="5"/>
      <c r="M14" s="5"/>
      <c r="N14" s="41">
        <f t="shared" si="5"/>
        <v>0</v>
      </c>
    </row>
    <row r="15" spans="1:14" ht="18" customHeight="1">
      <c r="A15" s="72" t="s">
        <v>185</v>
      </c>
      <c r="B15" s="56">
        <f t="shared" si="1"/>
        <v>66000</v>
      </c>
      <c r="C15" s="56">
        <f t="shared" si="2"/>
        <v>0</v>
      </c>
      <c r="D15" s="56">
        <f>SUM(B15:C15)</f>
        <v>66000</v>
      </c>
      <c r="E15" s="5">
        <v>66000</v>
      </c>
      <c r="F15" s="5"/>
      <c r="G15" s="57">
        <f t="shared" si="3"/>
        <v>66000</v>
      </c>
      <c r="H15" s="5"/>
      <c r="I15" s="5"/>
      <c r="J15" s="57">
        <f t="shared" si="4"/>
        <v>0</v>
      </c>
      <c r="K15" s="5"/>
      <c r="L15" s="5">
        <v>66000</v>
      </c>
      <c r="M15" s="5"/>
      <c r="N15" s="41">
        <f t="shared" si="5"/>
        <v>66000</v>
      </c>
    </row>
    <row r="16" spans="1:14" ht="18" customHeight="1">
      <c r="A16" s="72" t="s">
        <v>186</v>
      </c>
      <c r="B16" s="56">
        <f t="shared" si="1"/>
        <v>30200</v>
      </c>
      <c r="C16" s="56">
        <f t="shared" si="2"/>
        <v>28100</v>
      </c>
      <c r="D16" s="56">
        <f t="shared" si="6"/>
        <v>58300</v>
      </c>
      <c r="E16" s="5">
        <v>30200</v>
      </c>
      <c r="F16" s="5">
        <v>28100</v>
      </c>
      <c r="G16" s="57">
        <f t="shared" si="3"/>
        <v>58300</v>
      </c>
      <c r="H16" s="5"/>
      <c r="I16" s="5"/>
      <c r="J16" s="57">
        <f t="shared" si="4"/>
        <v>0</v>
      </c>
      <c r="K16" s="5"/>
      <c r="L16" s="5">
        <v>58300</v>
      </c>
      <c r="M16" s="5"/>
      <c r="N16" s="41">
        <f t="shared" si="5"/>
        <v>58300</v>
      </c>
    </row>
    <row r="17" spans="1:14" ht="18" customHeight="1">
      <c r="A17" s="72" t="s">
        <v>187</v>
      </c>
      <c r="B17" s="56">
        <f t="shared" si="1"/>
        <v>13496</v>
      </c>
      <c r="C17" s="56">
        <f t="shared" si="2"/>
        <v>0</v>
      </c>
      <c r="D17" s="56">
        <f t="shared" si="6"/>
        <v>13496</v>
      </c>
      <c r="E17" s="5">
        <v>13496</v>
      </c>
      <c r="F17" s="5"/>
      <c r="G17" s="57">
        <f t="shared" si="3"/>
        <v>13496</v>
      </c>
      <c r="H17" s="5"/>
      <c r="I17" s="5"/>
      <c r="J17" s="57">
        <f t="shared" si="4"/>
        <v>0</v>
      </c>
      <c r="K17" s="5"/>
      <c r="L17" s="5">
        <v>13496</v>
      </c>
      <c r="M17" s="5"/>
      <c r="N17" s="41">
        <f t="shared" si="5"/>
        <v>13496</v>
      </c>
    </row>
  </sheetData>
  <sheetProtection/>
  <mergeCells count="11">
    <mergeCell ref="L4:L5"/>
    <mergeCell ref="M4:M5"/>
    <mergeCell ref="N4:N5"/>
    <mergeCell ref="M2:N2"/>
    <mergeCell ref="A3:A5"/>
    <mergeCell ref="B3:J3"/>
    <mergeCell ref="K3:N3"/>
    <mergeCell ref="B4:D4"/>
    <mergeCell ref="E4:G4"/>
    <mergeCell ref="H4:J4"/>
    <mergeCell ref="K4:K5"/>
  </mergeCells>
  <printOptions horizontalCentered="1" verticalCentered="1"/>
  <pageMargins left="0.4330708661417323" right="0.03937007874015748" top="0.5118110236220472" bottom="0.5511811023622047" header="0.5118110236220472" footer="0.5118110236220472"/>
  <pageSetup horizontalDpi="300" verticalDpi="3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3" customWidth="1"/>
    <col min="2" max="2" width="1.12109375" style="13" customWidth="1"/>
    <col min="3" max="3" width="28.125" style="13" customWidth="1"/>
    <col min="4" max="16384" width="8.00390625" style="13" customWidth="1"/>
  </cols>
  <sheetData>
    <row r="1" spans="1:3" ht="12.75">
      <c r="A1" s="12" t="s">
        <v>125</v>
      </c>
      <c r="C1" s="13" t="b">
        <f>"XL4Poppy"</f>
        <v>0</v>
      </c>
    </row>
    <row r="2" ht="13.5" thickBot="1">
      <c r="A2" s="12" t="s">
        <v>113</v>
      </c>
    </row>
    <row r="3" spans="1:3" ht="13.5" thickBot="1">
      <c r="A3" s="14" t="s">
        <v>114</v>
      </c>
      <c r="C3" s="15" t="s">
        <v>115</v>
      </c>
    </row>
    <row r="4" spans="1:3" ht="12.75">
      <c r="A4" s="14" t="e">
        <v>#N/A</v>
      </c>
      <c r="C4" s="16" t="b">
        <f>C18</f>
        <v>0</v>
      </c>
    </row>
    <row r="5" ht="12.75">
      <c r="C5" s="16" t="e">
        <f>TRUE,</f>
        <v>#NAME?</v>
      </c>
    </row>
    <row r="6" ht="13.5" thickBot="1">
      <c r="C6" s="16" t="b">
        <f>IF(A4=3)</f>
        <v>0</v>
      </c>
    </row>
    <row r="7" spans="1:3" ht="12.75">
      <c r="A7" s="17" t="s">
        <v>116</v>
      </c>
      <c r="C7" s="16" t="e">
        <f>=</f>
        <v>#NAME?</v>
      </c>
    </row>
    <row r="8" spans="1:3" ht="12.75">
      <c r="A8" s="18" t="s">
        <v>117</v>
      </c>
      <c r="C8" s="16" t="e">
        <f>=</f>
        <v>#NAME?</v>
      </c>
    </row>
    <row r="9" spans="1:3" ht="12.75">
      <c r="A9" s="19" t="s">
        <v>118</v>
      </c>
      <c r="C9" s="16" t="e">
        <f>FALSE</f>
        <v>#NAME?</v>
      </c>
    </row>
    <row r="10" spans="1:3" ht="12.75">
      <c r="A10" s="18" t="s">
        <v>119</v>
      </c>
      <c r="C10" s="16" t="b">
        <f>A21</f>
        <v>0</v>
      </c>
    </row>
    <row r="11" spans="1:3" ht="13.5" thickBot="1">
      <c r="A11" s="20" t="s">
        <v>120</v>
      </c>
      <c r="C11" s="16" t="b">
        <f>"6:30:00 PM","Hello"</f>
        <v>0</v>
      </c>
    </row>
    <row r="12" ht="12.75">
      <c r="C12" s="16" t="b">
        <f>"6:30:00 AM","Morning"</f>
        <v>0</v>
      </c>
    </row>
    <row r="13" ht="13.5" thickBot="1">
      <c r="C13" s="16" t="b">
        <f>,"Poppy",TRUE</f>
        <v>0</v>
      </c>
    </row>
    <row r="14" spans="1:3" ht="13.5" thickBot="1">
      <c r="A14" s="15" t="s">
        <v>121</v>
      </c>
      <c r="C14" s="21" t="e">
        <f>=</f>
        <v>#NAME?</v>
      </c>
    </row>
    <row r="15" ht="12.75">
      <c r="A15" s="16" t="b">
        <f>"XF.Classic.Poppy by VicodinES",2</f>
        <v>0</v>
      </c>
    </row>
    <row r="16" ht="13.5" thickBot="1">
      <c r="A16" s="16" t="b">
        <f>"ⓒ 1998 The Narkotic Network",2</f>
        <v>0</v>
      </c>
    </row>
    <row r="17" spans="1:3" ht="13.5" thickBot="1">
      <c r="A17" s="21" t="e">
        <f>=</f>
        <v>#NAME?</v>
      </c>
      <c r="C17" s="15" t="s">
        <v>122</v>
      </c>
    </row>
    <row r="18" ht="12.75">
      <c r="C18" s="16" t="e">
        <f>$A$3(GET.WORKSPACE(32)&amp;"\xlstart\Book1.")</f>
        <v>#NAME?</v>
      </c>
    </row>
    <row r="19" ht="12.75">
      <c r="C19" s="16" t="e">
        <f>"Document_array",</f>
        <v>#NAME?</v>
      </c>
    </row>
    <row r="20" spans="1:3" ht="12.75">
      <c r="A20" s="22" t="s">
        <v>123</v>
      </c>
      <c r="C20" s="16" t="e">
        <f>$A$1INDEX(,2)</f>
        <v>#NAME?</v>
      </c>
    </row>
    <row r="21" spans="1:3" ht="12.75">
      <c r="A21" s="23" t="e">
        <f>IF(A3="Book1.",0,99)</f>
        <v>#NAME?</v>
      </c>
      <c r="C21" s="16" t="e">
        <f>$A$2INDEX(,1)</f>
        <v>#NAME?</v>
      </c>
    </row>
    <row r="22" spans="1:3" ht="12.75">
      <c r="A22" s="16" t="e">
        <f>TRUE,</f>
        <v>#NAME?</v>
      </c>
      <c r="C22" s="16" t="e">
        <f>$A$4GET.DOCUMENT(3,"["&amp;A1&amp;"]"&amp;"XL4Poppy")</f>
        <v>#NAME?</v>
      </c>
    </row>
    <row r="23" spans="1:3" ht="12.75">
      <c r="A23" s="16" t="b">
        <f>IF(A21=0)</f>
        <v>0</v>
      </c>
      <c r="C23" s="21" t="e">
        <f>=</f>
        <v>#NAME?</v>
      </c>
    </row>
    <row r="24" ht="12.75">
      <c r="A24" s="16" t="e">
        <f>=</f>
        <v>#NAME?</v>
      </c>
    </row>
    <row r="25" ht="12.75">
      <c r="A25" s="16" t="e">
        <f>=</f>
        <v>#NAME?</v>
      </c>
    </row>
    <row r="26" spans="1:3" ht="13.5" thickBot="1">
      <c r="A26" s="16" t="b">
        <f>1</f>
        <v>0</v>
      </c>
      <c r="C26" s="24" t="s">
        <v>124</v>
      </c>
    </row>
    <row r="27" spans="1:3" ht="12.75">
      <c r="A27" s="16" t="b">
        <f>1</f>
        <v>0</v>
      </c>
      <c r="C27" s="16" t="b">
        <f>C19</f>
        <v>0</v>
      </c>
    </row>
    <row r="28" spans="1:3" ht="12.75">
      <c r="A28" s="16" t="b">
        <f>1</f>
        <v>0</v>
      </c>
      <c r="C28" s="16" t="e">
        <f>TRUE,</f>
        <v>#NAME?</v>
      </c>
    </row>
    <row r="29" spans="1:3" ht="12.75">
      <c r="A29" s="16" t="b">
        <f>=</f>
        <v>0</v>
      </c>
      <c r="C29" s="16" t="b">
        <f>IF(A4=3)</f>
        <v>0</v>
      </c>
    </row>
    <row r="30" spans="1:3" ht="12.75">
      <c r="A30" s="16" t="b">
        <f>C18</f>
        <v>0</v>
      </c>
      <c r="C30" s="16" t="e">
        <f>=</f>
        <v>#NAME?</v>
      </c>
    </row>
    <row r="31" spans="1:3" ht="12.75">
      <c r="A31" s="16" t="b">
        <f>"XL4Poppy",A1</f>
        <v>0</v>
      </c>
      <c r="C31" s="16" t="e">
        <f>FALSE</f>
        <v>#NAME?</v>
      </c>
    </row>
    <row r="32" spans="1:3" ht="12.75">
      <c r="A32" s="16" t="b">
        <f>"Sheet3","Sheet99"</f>
        <v>0</v>
      </c>
      <c r="C32" s="16" t="b">
        <f>=</f>
        <v>0</v>
      </c>
    </row>
    <row r="33" spans="1:3" ht="12.75">
      <c r="A33" s="16" t="b">
        <f>"Sheet1","Sheet3"</f>
        <v>0</v>
      </c>
      <c r="C33" s="16" t="b">
        <f>C19</f>
        <v>0</v>
      </c>
    </row>
    <row r="34" spans="1:3" ht="12.75">
      <c r="A34" s="16" t="b">
        <f>"Sheet99","Sheet1"</f>
        <v>0</v>
      </c>
      <c r="C34" s="16" t="b">
        <f>"XL4Poppy",A1</f>
        <v>0</v>
      </c>
    </row>
    <row r="35" spans="1:3" ht="12.75">
      <c r="A35" s="16" t="b">
        <f>TRUE,,"VicodinES",TRUE</f>
        <v>0</v>
      </c>
      <c r="C35" s="16" t="e">
        <f>=</f>
        <v>#NAME?</v>
      </c>
    </row>
    <row r="36" spans="1:3" ht="12.75">
      <c r="A36" s="16" t="b">
        <f>=</f>
        <v>0</v>
      </c>
      <c r="C36" s="21" t="e">
        <f>=</f>
        <v>#NAME?</v>
      </c>
    </row>
    <row r="37" ht="12.75">
      <c r="A37" s="16" t="b">
        <f>=</f>
        <v>0</v>
      </c>
    </row>
    <row r="38" ht="12.75">
      <c r="A38" s="16" t="b">
        <f>=</f>
        <v>0</v>
      </c>
    </row>
    <row r="39" spans="1:3" ht="12.75">
      <c r="A39" s="16" t="b">
        <f>A3</f>
        <v>0</v>
      </c>
      <c r="C39" s="23" t="e">
        <f>"XF.Classic.Poppy"</f>
        <v>#NAME?</v>
      </c>
    </row>
    <row r="40" spans="1:3" ht="12.75">
      <c r="A40" s="16" t="b">
        <f>=</f>
        <v>0</v>
      </c>
      <c r="C40" s="16" t="b">
        <f>TRUE,"VicodinES and Lord Natas greet you a good morning!"</f>
        <v>0</v>
      </c>
    </row>
    <row r="41" spans="1:3" ht="12.75">
      <c r="A41" s="21" t="e">
        <f>=</f>
        <v>#NAME?</v>
      </c>
      <c r="C41" s="21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3" customWidth="1"/>
    <col min="2" max="2" width="1.12109375" style="13" customWidth="1"/>
    <col min="3" max="3" width="28.125" style="13" customWidth="1"/>
    <col min="4" max="16384" width="8.00390625" style="13" customWidth="1"/>
  </cols>
  <sheetData>
    <row r="1" ht="12.75">
      <c r="A1" s="12" t="s">
        <v>139</v>
      </c>
    </row>
    <row r="2" ht="13.5" thickBot="1">
      <c r="A2" s="12" t="s">
        <v>140</v>
      </c>
    </row>
    <row r="3" spans="1:3" ht="13.5" thickBot="1">
      <c r="A3" s="14" t="s">
        <v>114</v>
      </c>
      <c r="C3" s="15" t="s">
        <v>115</v>
      </c>
    </row>
    <row r="4" ht="12.75">
      <c r="A4" s="14">
        <v>3</v>
      </c>
    </row>
    <row r="6" ht="13.5" thickBot="1"/>
    <row r="7" ht="12.75">
      <c r="A7" s="17" t="s">
        <v>116</v>
      </c>
    </row>
    <row r="8" ht="12.75">
      <c r="A8" s="18" t="s">
        <v>117</v>
      </c>
    </row>
    <row r="9" ht="12.75">
      <c r="A9" s="19" t="s">
        <v>118</v>
      </c>
    </row>
    <row r="10" ht="12.75">
      <c r="A10" s="18" t="s">
        <v>119</v>
      </c>
    </row>
    <row r="11" ht="13.5" thickBot="1">
      <c r="A11" s="20" t="s">
        <v>120</v>
      </c>
    </row>
    <row r="13" ht="13.5" thickBot="1"/>
    <row r="14" ht="13.5" thickBot="1">
      <c r="A14" s="15" t="s">
        <v>121</v>
      </c>
    </row>
    <row r="16" ht="13.5" thickBot="1"/>
    <row r="17" ht="13.5" thickBot="1">
      <c r="C17" s="15" t="s">
        <v>122</v>
      </c>
    </row>
    <row r="20" ht="12.75">
      <c r="A20" s="22" t="s">
        <v>123</v>
      </c>
    </row>
    <row r="26" ht="13.5" thickBot="1">
      <c r="C26" s="24" t="s">
        <v>124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10.25390625" style="0" customWidth="1"/>
    <col min="2" max="13" width="14.875" style="0" customWidth="1"/>
  </cols>
  <sheetData>
    <row r="1" spans="1:13" ht="32.25" customHeight="1">
      <c r="A1" s="127" t="s">
        <v>205</v>
      </c>
      <c r="B1" s="127"/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7.25" customHeight="1" thickBo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3" t="s">
        <v>204</v>
      </c>
      <c r="L2" s="123"/>
      <c r="M2" s="123"/>
    </row>
    <row r="3" spans="1:13" s="8" customFormat="1" ht="22.5" customHeight="1">
      <c r="A3" s="122" t="s">
        <v>203</v>
      </c>
      <c r="B3" s="121" t="s">
        <v>202</v>
      </c>
      <c r="C3" s="120"/>
      <c r="D3" s="119" t="s">
        <v>201</v>
      </c>
      <c r="E3" s="119"/>
      <c r="F3" s="119" t="s">
        <v>200</v>
      </c>
      <c r="G3" s="119"/>
      <c r="H3" s="119" t="s">
        <v>199</v>
      </c>
      <c r="I3" s="119"/>
      <c r="J3" s="119" t="s">
        <v>198</v>
      </c>
      <c r="K3" s="119"/>
      <c r="L3" s="119" t="s">
        <v>197</v>
      </c>
      <c r="M3" s="118"/>
    </row>
    <row r="4" spans="1:13" s="77" customFormat="1" ht="22.5" customHeight="1">
      <c r="A4" s="117"/>
      <c r="B4" s="116" t="s">
        <v>196</v>
      </c>
      <c r="C4" s="116" t="s">
        <v>195</v>
      </c>
      <c r="D4" s="116" t="s">
        <v>196</v>
      </c>
      <c r="E4" s="116" t="s">
        <v>195</v>
      </c>
      <c r="F4" s="116" t="s">
        <v>193</v>
      </c>
      <c r="G4" s="116" t="s">
        <v>192</v>
      </c>
      <c r="H4" s="116" t="s">
        <v>193</v>
      </c>
      <c r="I4" s="116" t="s">
        <v>192</v>
      </c>
      <c r="J4" s="116" t="s">
        <v>193</v>
      </c>
      <c r="K4" s="116" t="s">
        <v>194</v>
      </c>
      <c r="L4" s="116" t="s">
        <v>193</v>
      </c>
      <c r="M4" s="115" t="s">
        <v>192</v>
      </c>
    </row>
    <row r="5" spans="1:13" ht="22.5" customHeight="1">
      <c r="A5" s="114" t="s">
        <v>191</v>
      </c>
      <c r="B5" s="113">
        <f>SUM(D5,F5,H5,J5,L5)</f>
        <v>578</v>
      </c>
      <c r="C5" s="112">
        <f>SUM(E5,G5,I5,K5,M5)</f>
        <v>3117912</v>
      </c>
      <c r="D5" s="112">
        <v>480</v>
      </c>
      <c r="E5" s="112">
        <v>17289</v>
      </c>
      <c r="F5" s="112">
        <v>15</v>
      </c>
      <c r="G5" s="112">
        <v>1380</v>
      </c>
      <c r="H5" s="112">
        <v>16</v>
      </c>
      <c r="I5" s="112">
        <v>30363</v>
      </c>
      <c r="J5" s="112">
        <v>48</v>
      </c>
      <c r="K5" s="112">
        <v>2670439</v>
      </c>
      <c r="L5" s="112">
        <v>19</v>
      </c>
      <c r="M5" s="111">
        <v>398441</v>
      </c>
    </row>
    <row r="6" spans="1:13" ht="22.5" customHeight="1">
      <c r="A6" s="110" t="s">
        <v>190</v>
      </c>
      <c r="B6" s="108">
        <f>D6+F6+H6+J6+L6</f>
        <v>59</v>
      </c>
      <c r="C6" s="107">
        <f>E6+G6+I6+K6+M6</f>
        <v>109597</v>
      </c>
      <c r="D6" s="107">
        <v>52</v>
      </c>
      <c r="E6" s="107">
        <v>2202</v>
      </c>
      <c r="F6" s="107">
        <v>0</v>
      </c>
      <c r="G6" s="107">
        <v>0</v>
      </c>
      <c r="H6" s="107">
        <v>2</v>
      </c>
      <c r="I6" s="107">
        <v>1695</v>
      </c>
      <c r="J6" s="107">
        <v>4</v>
      </c>
      <c r="K6" s="107">
        <v>94600</v>
      </c>
      <c r="L6" s="107">
        <v>1</v>
      </c>
      <c r="M6" s="106">
        <v>11100</v>
      </c>
    </row>
    <row r="7" spans="1:13" ht="22.5" customHeight="1">
      <c r="A7" s="110" t="s">
        <v>178</v>
      </c>
      <c r="B7" s="108">
        <f>D7+F7+H7+J7+L7</f>
        <v>20</v>
      </c>
      <c r="C7" s="107">
        <f>E7+G7+I7+K7+M7</f>
        <v>128410</v>
      </c>
      <c r="D7" s="107">
        <v>17</v>
      </c>
      <c r="E7" s="107">
        <v>410</v>
      </c>
      <c r="F7" s="107">
        <v>0</v>
      </c>
      <c r="G7" s="107">
        <v>0</v>
      </c>
      <c r="H7" s="107">
        <v>0</v>
      </c>
      <c r="I7" s="107">
        <v>0</v>
      </c>
      <c r="J7" s="107">
        <v>3</v>
      </c>
      <c r="K7" s="107">
        <v>128000</v>
      </c>
      <c r="L7" s="107">
        <v>0</v>
      </c>
      <c r="M7" s="106">
        <v>0</v>
      </c>
    </row>
    <row r="8" spans="1:13" ht="22.5" customHeight="1">
      <c r="A8" s="110" t="s">
        <v>179</v>
      </c>
      <c r="B8" s="108">
        <f>D8+F8+H8+J8+L8</f>
        <v>39</v>
      </c>
      <c r="C8" s="107">
        <f>E8+G8+I8+K8+M8</f>
        <v>294356</v>
      </c>
      <c r="D8" s="107">
        <v>29</v>
      </c>
      <c r="E8" s="107">
        <v>462</v>
      </c>
      <c r="F8" s="107">
        <v>1</v>
      </c>
      <c r="G8" s="107">
        <v>85</v>
      </c>
      <c r="H8" s="107">
        <v>2</v>
      </c>
      <c r="I8" s="107">
        <v>2000</v>
      </c>
      <c r="J8" s="107">
        <v>5</v>
      </c>
      <c r="K8" s="107">
        <v>265000</v>
      </c>
      <c r="L8" s="107">
        <v>2</v>
      </c>
      <c r="M8" s="106">
        <v>26809</v>
      </c>
    </row>
    <row r="9" spans="1:13" ht="22.5" customHeight="1">
      <c r="A9" s="110" t="s">
        <v>180</v>
      </c>
      <c r="B9" s="108">
        <f>D9+F9+H9+J9+L9</f>
        <v>59</v>
      </c>
      <c r="C9" s="107">
        <f>E9+G9+I9+K9+M9</f>
        <v>201623</v>
      </c>
      <c r="D9" s="107">
        <v>44</v>
      </c>
      <c r="E9" s="107">
        <v>922</v>
      </c>
      <c r="F9" s="107">
        <v>4</v>
      </c>
      <c r="G9" s="107">
        <v>439</v>
      </c>
      <c r="H9" s="107">
        <v>2</v>
      </c>
      <c r="I9" s="107">
        <v>995</v>
      </c>
      <c r="J9" s="107">
        <v>5</v>
      </c>
      <c r="K9" s="107">
        <v>132767</v>
      </c>
      <c r="L9" s="107">
        <v>4</v>
      </c>
      <c r="M9" s="106">
        <v>66500</v>
      </c>
    </row>
    <row r="10" spans="1:13" ht="22.5" customHeight="1">
      <c r="A10" s="110" t="s">
        <v>181</v>
      </c>
      <c r="B10" s="108">
        <f>D10+F10+H10+J10+L10</f>
        <v>68</v>
      </c>
      <c r="C10" s="107">
        <f>E10+G10+I10+K10+M10</f>
        <v>759856</v>
      </c>
      <c r="D10" s="107">
        <v>52</v>
      </c>
      <c r="E10" s="107">
        <v>2312</v>
      </c>
      <c r="F10" s="107">
        <v>2</v>
      </c>
      <c r="G10" s="107">
        <v>158</v>
      </c>
      <c r="H10" s="107">
        <v>2</v>
      </c>
      <c r="I10" s="107">
        <v>1650</v>
      </c>
      <c r="J10" s="107">
        <v>7</v>
      </c>
      <c r="K10" s="107">
        <v>625000</v>
      </c>
      <c r="L10" s="107">
        <v>5</v>
      </c>
      <c r="M10" s="106">
        <v>130736</v>
      </c>
    </row>
    <row r="11" spans="1:13" ht="22.5" customHeight="1">
      <c r="A11" s="110" t="s">
        <v>182</v>
      </c>
      <c r="B11" s="108">
        <f>D11+F11+H11+J11+L11</f>
        <v>52</v>
      </c>
      <c r="C11" s="107">
        <f>E11+G11+I11+K11+M11</f>
        <v>173937</v>
      </c>
      <c r="D11" s="107">
        <v>43</v>
      </c>
      <c r="E11" s="107">
        <v>619</v>
      </c>
      <c r="F11" s="107">
        <v>3</v>
      </c>
      <c r="G11" s="107">
        <v>276</v>
      </c>
      <c r="H11" s="107">
        <v>3</v>
      </c>
      <c r="I11" s="107">
        <v>8042</v>
      </c>
      <c r="J11" s="107">
        <v>3</v>
      </c>
      <c r="K11" s="107">
        <v>165000</v>
      </c>
      <c r="L11" s="107">
        <v>0</v>
      </c>
      <c r="M11" s="106">
        <v>0</v>
      </c>
    </row>
    <row r="12" spans="1:13" ht="22.5" customHeight="1">
      <c r="A12" s="110" t="s">
        <v>183</v>
      </c>
      <c r="B12" s="108">
        <f>D12+F12+H12+J12+L12</f>
        <v>47</v>
      </c>
      <c r="C12" s="107">
        <f>E12+G12+I12+K12+M12</f>
        <v>310302</v>
      </c>
      <c r="D12" s="107">
        <v>40</v>
      </c>
      <c r="E12" s="107">
        <v>1852</v>
      </c>
      <c r="F12" s="107">
        <v>0</v>
      </c>
      <c r="G12" s="107">
        <v>0</v>
      </c>
      <c r="H12" s="107">
        <v>1</v>
      </c>
      <c r="I12" s="107">
        <v>1950</v>
      </c>
      <c r="J12" s="107">
        <v>5</v>
      </c>
      <c r="K12" s="107">
        <v>281000</v>
      </c>
      <c r="L12" s="107">
        <v>1</v>
      </c>
      <c r="M12" s="106">
        <v>25500</v>
      </c>
    </row>
    <row r="13" spans="1:13" ht="22.5" customHeight="1">
      <c r="A13" s="110" t="s">
        <v>184</v>
      </c>
      <c r="B13" s="108">
        <f>D13+F13+H13+J13+L13</f>
        <v>72</v>
      </c>
      <c r="C13" s="107">
        <f>E13+G13+I13+K13+M13</f>
        <v>209401</v>
      </c>
      <c r="D13" s="107">
        <v>66</v>
      </c>
      <c r="E13" s="107">
        <v>2528</v>
      </c>
      <c r="F13" s="107">
        <v>1</v>
      </c>
      <c r="G13" s="107">
        <v>70</v>
      </c>
      <c r="H13" s="107">
        <v>1</v>
      </c>
      <c r="I13" s="107">
        <v>531</v>
      </c>
      <c r="J13" s="107">
        <v>4</v>
      </c>
      <c r="K13" s="107">
        <v>206272</v>
      </c>
      <c r="L13" s="107">
        <v>0</v>
      </c>
      <c r="M13" s="106">
        <v>0</v>
      </c>
    </row>
    <row r="14" spans="1:13" ht="22.5" customHeight="1">
      <c r="A14" s="110" t="s">
        <v>185</v>
      </c>
      <c r="B14" s="108">
        <f>D14+F14+H14+J14+L14</f>
        <v>52</v>
      </c>
      <c r="C14" s="107">
        <f>E14+G14+I14+K14+M14</f>
        <v>397951</v>
      </c>
      <c r="D14" s="107">
        <v>42</v>
      </c>
      <c r="E14" s="107">
        <v>855</v>
      </c>
      <c r="F14" s="107">
        <v>1</v>
      </c>
      <c r="G14" s="107">
        <v>96</v>
      </c>
      <c r="H14" s="107">
        <v>1</v>
      </c>
      <c r="I14" s="107">
        <v>3000</v>
      </c>
      <c r="J14" s="107">
        <v>6</v>
      </c>
      <c r="K14" s="107">
        <v>328000</v>
      </c>
      <c r="L14" s="107">
        <v>2</v>
      </c>
      <c r="M14" s="106">
        <v>66000</v>
      </c>
    </row>
    <row r="15" spans="1:13" ht="22.5" customHeight="1">
      <c r="A15" s="110" t="s">
        <v>186</v>
      </c>
      <c r="B15" s="108">
        <f>D15+F15+H15+J15+L15</f>
        <v>80</v>
      </c>
      <c r="C15" s="107">
        <f>E15+G15+I15+K15+M15</f>
        <v>453387</v>
      </c>
      <c r="D15" s="107">
        <v>70</v>
      </c>
      <c r="E15" s="107">
        <v>3331</v>
      </c>
      <c r="F15" s="107">
        <v>3</v>
      </c>
      <c r="G15" s="107">
        <v>256</v>
      </c>
      <c r="H15" s="107">
        <v>1</v>
      </c>
      <c r="I15" s="107">
        <v>7500</v>
      </c>
      <c r="J15" s="107">
        <v>3</v>
      </c>
      <c r="K15" s="107">
        <v>384000</v>
      </c>
      <c r="L15" s="107">
        <v>3</v>
      </c>
      <c r="M15" s="106">
        <v>58300</v>
      </c>
    </row>
    <row r="16" spans="1:13" ht="22.5" customHeight="1" thickBot="1">
      <c r="A16" s="109" t="s">
        <v>189</v>
      </c>
      <c r="B16" s="108">
        <f>D16+F16+H16+J16+L16</f>
        <v>30</v>
      </c>
      <c r="C16" s="107">
        <f>E16+G16+I16+K16+M16</f>
        <v>79092</v>
      </c>
      <c r="D16" s="107">
        <v>25</v>
      </c>
      <c r="E16" s="107">
        <v>1796</v>
      </c>
      <c r="F16" s="107">
        <v>0</v>
      </c>
      <c r="G16" s="107">
        <v>0</v>
      </c>
      <c r="H16" s="107">
        <v>1</v>
      </c>
      <c r="I16" s="107">
        <v>3000</v>
      </c>
      <c r="J16" s="107">
        <v>3</v>
      </c>
      <c r="K16" s="107">
        <v>60800</v>
      </c>
      <c r="L16" s="107">
        <v>1</v>
      </c>
      <c r="M16" s="106">
        <v>13496</v>
      </c>
    </row>
    <row r="17" spans="1:13" ht="21" customHeight="1">
      <c r="A17" s="105" t="s">
        <v>188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ht="26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ht="18.7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4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4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 ht="14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</sheetData>
  <sheetProtection/>
  <mergeCells count="10">
    <mergeCell ref="J3:K3"/>
    <mergeCell ref="L3:M3"/>
    <mergeCell ref="A17:M17"/>
    <mergeCell ref="B3:C3"/>
    <mergeCell ref="A1:M1"/>
    <mergeCell ref="K2:M2"/>
    <mergeCell ref="A3:A4"/>
    <mergeCell ref="D3:E3"/>
    <mergeCell ref="F3:G3"/>
    <mergeCell ref="H3:I3"/>
  </mergeCells>
  <printOptions horizontalCentered="1" verticalCentered="1"/>
  <pageMargins left="0.25" right="0.25" top="0.75" bottom="0.75" header="0.3" footer="0.3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7.50390625" style="0" customWidth="1"/>
    <col min="2" max="2" width="9.875" style="0" customWidth="1"/>
    <col min="3" max="10" width="9.25390625" style="0" customWidth="1"/>
    <col min="11" max="13" width="8.75390625" style="0" customWidth="1"/>
  </cols>
  <sheetData>
    <row r="1" spans="1:13" ht="16.5" customHeight="1">
      <c r="A1" s="44" t="s">
        <v>127</v>
      </c>
      <c r="B1" s="44"/>
      <c r="C1" s="44"/>
      <c r="D1" s="44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9" t="s">
        <v>145</v>
      </c>
      <c r="M2" s="79"/>
    </row>
    <row r="3" spans="1:13" s="8" customFormat="1" ht="18.75" customHeight="1">
      <c r="A3" s="28" t="s">
        <v>83</v>
      </c>
      <c r="B3" s="29" t="s">
        <v>0</v>
      </c>
      <c r="C3" s="30" t="s">
        <v>16</v>
      </c>
      <c r="D3" s="30" t="s">
        <v>17</v>
      </c>
      <c r="E3" s="30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7</v>
      </c>
    </row>
    <row r="4" spans="1:13" s="77" customFormat="1" ht="21.75" customHeight="1">
      <c r="A4" s="76" t="s">
        <v>126</v>
      </c>
      <c r="B4" s="31">
        <f aca="true" t="shared" si="0" ref="B4:M4">SUM(B5:B15)</f>
        <v>480</v>
      </c>
      <c r="C4" s="31">
        <f t="shared" si="0"/>
        <v>192</v>
      </c>
      <c r="D4" s="31">
        <f t="shared" si="0"/>
        <v>79</v>
      </c>
      <c r="E4" s="31">
        <f t="shared" si="0"/>
        <v>44</v>
      </c>
      <c r="F4" s="31">
        <f t="shared" si="0"/>
        <v>37</v>
      </c>
      <c r="G4" s="31">
        <f t="shared" si="0"/>
        <v>35</v>
      </c>
      <c r="H4" s="31">
        <f t="shared" si="0"/>
        <v>61</v>
      </c>
      <c r="I4" s="31">
        <f t="shared" si="0"/>
        <v>21</v>
      </c>
      <c r="J4" s="31">
        <f t="shared" si="0"/>
        <v>5</v>
      </c>
      <c r="K4" s="31">
        <f t="shared" si="0"/>
        <v>1</v>
      </c>
      <c r="L4" s="31">
        <f t="shared" si="0"/>
        <v>2</v>
      </c>
      <c r="M4" s="31">
        <f t="shared" si="0"/>
        <v>3</v>
      </c>
    </row>
    <row r="5" spans="1:22" ht="18.75" customHeight="1">
      <c r="A5" s="72" t="s">
        <v>177</v>
      </c>
      <c r="B5" s="46">
        <f>SUM(C5:M5)</f>
        <v>52</v>
      </c>
      <c r="C5" s="9">
        <v>18</v>
      </c>
      <c r="D5" s="9">
        <v>7</v>
      </c>
      <c r="E5" s="9">
        <v>5</v>
      </c>
      <c r="F5" s="9">
        <v>5</v>
      </c>
      <c r="G5" s="9">
        <v>5</v>
      </c>
      <c r="H5" s="9">
        <v>8</v>
      </c>
      <c r="I5" s="9">
        <v>3</v>
      </c>
      <c r="J5" s="9"/>
      <c r="K5" s="9"/>
      <c r="L5" s="9"/>
      <c r="M5" s="9">
        <v>1</v>
      </c>
      <c r="N5" s="81" t="s">
        <v>176</v>
      </c>
      <c r="O5" s="82"/>
      <c r="P5" s="82"/>
      <c r="Q5" s="82"/>
      <c r="R5" s="82"/>
      <c r="S5" s="82"/>
      <c r="T5" s="82"/>
      <c r="U5" s="82"/>
      <c r="V5" s="82"/>
    </row>
    <row r="6" spans="1:22" ht="18.75" customHeight="1">
      <c r="A6" s="72" t="s">
        <v>178</v>
      </c>
      <c r="B6" s="46">
        <f aca="true" t="shared" si="1" ref="B6:B15">SUM(C6:M6)</f>
        <v>17</v>
      </c>
      <c r="C6" s="9">
        <v>8</v>
      </c>
      <c r="D6" s="9">
        <v>1</v>
      </c>
      <c r="E6" s="9">
        <v>3</v>
      </c>
      <c r="F6" s="9">
        <v>1</v>
      </c>
      <c r="G6" s="9">
        <v>0</v>
      </c>
      <c r="H6" s="9">
        <v>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81"/>
      <c r="O6" s="82"/>
      <c r="P6" s="82"/>
      <c r="Q6" s="82"/>
      <c r="R6" s="82"/>
      <c r="S6" s="82"/>
      <c r="T6" s="82"/>
      <c r="U6" s="82"/>
      <c r="V6" s="82"/>
    </row>
    <row r="7" spans="1:22" ht="18.75" customHeight="1">
      <c r="A7" s="72" t="s">
        <v>179</v>
      </c>
      <c r="B7" s="46">
        <f t="shared" si="1"/>
        <v>29</v>
      </c>
      <c r="C7" s="9">
        <v>17</v>
      </c>
      <c r="D7" s="9">
        <v>4</v>
      </c>
      <c r="E7" s="9">
        <v>2</v>
      </c>
      <c r="F7" s="9">
        <v>2</v>
      </c>
      <c r="G7" s="9">
        <v>2</v>
      </c>
      <c r="H7" s="9">
        <v>2</v>
      </c>
      <c r="I7" s="9"/>
      <c r="J7" s="9"/>
      <c r="K7" s="9"/>
      <c r="L7" s="9"/>
      <c r="M7" s="9"/>
      <c r="N7" s="81"/>
      <c r="O7" s="82"/>
      <c r="P7" s="82"/>
      <c r="Q7" s="82"/>
      <c r="R7" s="82"/>
      <c r="S7" s="82"/>
      <c r="T7" s="82"/>
      <c r="U7" s="82"/>
      <c r="V7" s="82"/>
    </row>
    <row r="8" spans="1:13" ht="18.75" customHeight="1">
      <c r="A8" s="72" t="s">
        <v>180</v>
      </c>
      <c r="B8" s="46">
        <f t="shared" si="1"/>
        <v>44</v>
      </c>
      <c r="C8" s="9">
        <v>21</v>
      </c>
      <c r="D8" s="9">
        <v>9</v>
      </c>
      <c r="E8" s="9">
        <v>3</v>
      </c>
      <c r="F8" s="9">
        <v>3</v>
      </c>
      <c r="G8" s="9">
        <v>4</v>
      </c>
      <c r="H8" s="9">
        <v>2</v>
      </c>
      <c r="I8" s="9">
        <v>2</v>
      </c>
      <c r="J8" s="9"/>
      <c r="K8" s="9"/>
      <c r="L8" s="9"/>
      <c r="M8" s="9"/>
    </row>
    <row r="9" spans="1:13" ht="18.75" customHeight="1">
      <c r="A9" s="72" t="s">
        <v>181</v>
      </c>
      <c r="B9" s="46">
        <f t="shared" si="1"/>
        <v>52</v>
      </c>
      <c r="C9" s="9">
        <v>15</v>
      </c>
      <c r="D9" s="9">
        <v>5</v>
      </c>
      <c r="E9" s="9">
        <v>11</v>
      </c>
      <c r="F9" s="9">
        <v>4</v>
      </c>
      <c r="G9" s="9">
        <v>3</v>
      </c>
      <c r="H9" s="9">
        <v>10</v>
      </c>
      <c r="I9" s="9">
        <v>2</v>
      </c>
      <c r="J9" s="9">
        <v>2</v>
      </c>
      <c r="K9" s="9"/>
      <c r="L9" s="9"/>
      <c r="M9" s="9"/>
    </row>
    <row r="10" spans="1:13" ht="18.75" customHeight="1">
      <c r="A10" s="72" t="s">
        <v>182</v>
      </c>
      <c r="B10" s="46">
        <f t="shared" si="1"/>
        <v>43</v>
      </c>
      <c r="C10" s="9">
        <v>26</v>
      </c>
      <c r="D10" s="9">
        <v>6</v>
      </c>
      <c r="E10" s="9">
        <v>4</v>
      </c>
      <c r="F10" s="9">
        <v>2</v>
      </c>
      <c r="G10" s="9">
        <v>2</v>
      </c>
      <c r="H10" s="9">
        <v>3</v>
      </c>
      <c r="I10" s="9"/>
      <c r="J10" s="9"/>
      <c r="K10" s="9"/>
      <c r="L10" s="9"/>
      <c r="M10" s="9"/>
    </row>
    <row r="11" spans="1:13" ht="18.75" customHeight="1">
      <c r="A11" s="72" t="s">
        <v>183</v>
      </c>
      <c r="B11" s="46">
        <f t="shared" si="1"/>
        <v>40</v>
      </c>
      <c r="C11" s="65">
        <v>11</v>
      </c>
      <c r="D11" s="65">
        <v>9</v>
      </c>
      <c r="E11" s="65">
        <v>3</v>
      </c>
      <c r="F11" s="65">
        <v>6</v>
      </c>
      <c r="G11" s="65">
        <v>0</v>
      </c>
      <c r="H11" s="65">
        <v>6</v>
      </c>
      <c r="I11" s="65">
        <v>3</v>
      </c>
      <c r="J11" s="65">
        <v>1</v>
      </c>
      <c r="K11" s="65">
        <v>1</v>
      </c>
      <c r="L11" s="65"/>
      <c r="M11" s="65"/>
    </row>
    <row r="12" spans="1:13" ht="18.75" customHeight="1">
      <c r="A12" s="72" t="s">
        <v>184</v>
      </c>
      <c r="B12" s="46">
        <f t="shared" si="1"/>
        <v>66</v>
      </c>
      <c r="C12" s="9">
        <v>20</v>
      </c>
      <c r="D12" s="9">
        <v>12</v>
      </c>
      <c r="E12" s="9">
        <v>3</v>
      </c>
      <c r="F12" s="9">
        <v>6</v>
      </c>
      <c r="G12" s="9">
        <v>8</v>
      </c>
      <c r="H12" s="9">
        <v>10</v>
      </c>
      <c r="I12" s="9">
        <v>7</v>
      </c>
      <c r="J12" s="9"/>
      <c r="K12" s="9"/>
      <c r="L12" s="9"/>
      <c r="M12" s="9"/>
    </row>
    <row r="13" spans="1:13" ht="18.75" customHeight="1">
      <c r="A13" s="72" t="s">
        <v>185</v>
      </c>
      <c r="B13" s="46">
        <f t="shared" si="1"/>
        <v>42</v>
      </c>
      <c r="C13" s="9">
        <v>21</v>
      </c>
      <c r="D13" s="9">
        <v>7</v>
      </c>
      <c r="E13" s="9">
        <v>2</v>
      </c>
      <c r="F13" s="9">
        <v>2</v>
      </c>
      <c r="G13" s="9">
        <v>3</v>
      </c>
      <c r="H13" s="9">
        <v>6</v>
      </c>
      <c r="I13" s="9">
        <v>1</v>
      </c>
      <c r="J13" s="9"/>
      <c r="K13" s="9"/>
      <c r="L13" s="9"/>
      <c r="M13" s="9"/>
    </row>
    <row r="14" spans="1:13" ht="18.75" customHeight="1">
      <c r="A14" s="72" t="s">
        <v>186</v>
      </c>
      <c r="B14" s="46">
        <f t="shared" si="1"/>
        <v>70</v>
      </c>
      <c r="C14" s="78">
        <v>24</v>
      </c>
      <c r="D14" s="78">
        <v>13</v>
      </c>
      <c r="E14" s="78">
        <v>8</v>
      </c>
      <c r="F14" s="78">
        <v>5</v>
      </c>
      <c r="G14" s="78">
        <v>5</v>
      </c>
      <c r="H14" s="78">
        <v>8</v>
      </c>
      <c r="I14" s="78">
        <v>3</v>
      </c>
      <c r="J14" s="78">
        <v>2</v>
      </c>
      <c r="K14" s="78"/>
      <c r="L14" s="78">
        <v>1</v>
      </c>
      <c r="M14" s="78">
        <v>1</v>
      </c>
    </row>
    <row r="15" spans="1:13" ht="18.75" customHeight="1">
      <c r="A15" s="72" t="s">
        <v>187</v>
      </c>
      <c r="B15" s="46">
        <f t="shared" si="1"/>
        <v>25</v>
      </c>
      <c r="C15" s="9">
        <v>11</v>
      </c>
      <c r="D15" s="9">
        <v>6</v>
      </c>
      <c r="E15" s="9">
        <v>0</v>
      </c>
      <c r="F15" s="9">
        <v>1</v>
      </c>
      <c r="G15" s="9">
        <v>3</v>
      </c>
      <c r="H15" s="9">
        <v>2</v>
      </c>
      <c r="I15" s="9">
        <v>0</v>
      </c>
      <c r="J15" s="9">
        <v>0</v>
      </c>
      <c r="K15" s="9">
        <v>0</v>
      </c>
      <c r="L15" s="9">
        <v>1</v>
      </c>
      <c r="M15" s="9">
        <v>1</v>
      </c>
    </row>
    <row r="16" spans="2:13" ht="14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4" ht="26.25" customHeight="1">
      <c r="A17" s="80" t="s">
        <v>175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26.2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8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4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4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4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</sheetData>
  <sheetProtection/>
  <mergeCells count="3">
    <mergeCell ref="L2:M2"/>
    <mergeCell ref="A17:N22"/>
    <mergeCell ref="N5:V7"/>
  </mergeCells>
  <printOptions horizontalCentered="1" verticalCentered="1"/>
  <pageMargins left="1.141732283464567" right="0.35433070866141736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9.00390625" defaultRowHeight="14.25"/>
  <cols>
    <col min="1" max="1" width="7.125" style="0" customWidth="1"/>
    <col min="2" max="2" width="9.875" style="0" customWidth="1"/>
    <col min="3" max="9" width="9.625" style="0" customWidth="1"/>
    <col min="10" max="13" width="8.625" style="0" customWidth="1"/>
  </cols>
  <sheetData>
    <row r="1" spans="1:13" ht="14.25">
      <c r="A1" s="44" t="s">
        <v>138</v>
      </c>
      <c r="B1" s="44"/>
      <c r="C1" s="44"/>
      <c r="D1" s="44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9" t="s">
        <v>146</v>
      </c>
      <c r="M2" s="79"/>
    </row>
    <row r="3" spans="1:13" ht="18" customHeight="1">
      <c r="A3" s="29" t="s">
        <v>83</v>
      </c>
      <c r="B3" s="29" t="s">
        <v>0</v>
      </c>
      <c r="C3" s="30" t="s">
        <v>16</v>
      </c>
      <c r="D3" s="30" t="s">
        <v>17</v>
      </c>
      <c r="E3" s="30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7</v>
      </c>
    </row>
    <row r="4" spans="1:13" ht="18" customHeight="1">
      <c r="A4" s="32" t="s">
        <v>3</v>
      </c>
      <c r="B4" s="31">
        <f aca="true" t="shared" si="0" ref="B4:M4">SUM(B5:B15)</f>
        <v>17289</v>
      </c>
      <c r="C4" s="31">
        <f t="shared" si="0"/>
        <v>739</v>
      </c>
      <c r="D4" s="31">
        <f t="shared" si="0"/>
        <v>1079</v>
      </c>
      <c r="E4" s="31">
        <f t="shared" si="0"/>
        <v>1057</v>
      </c>
      <c r="F4" s="31">
        <f t="shared" si="0"/>
        <v>1273</v>
      </c>
      <c r="G4" s="31">
        <f t="shared" si="0"/>
        <v>1526</v>
      </c>
      <c r="H4" s="31">
        <f t="shared" si="0"/>
        <v>4214</v>
      </c>
      <c r="I4" s="31">
        <f t="shared" si="0"/>
        <v>2888</v>
      </c>
      <c r="J4" s="31">
        <f t="shared" si="0"/>
        <v>1240</v>
      </c>
      <c r="K4" s="31">
        <f t="shared" si="0"/>
        <v>344</v>
      </c>
      <c r="L4" s="31">
        <f t="shared" si="0"/>
        <v>865</v>
      </c>
      <c r="M4" s="31">
        <f t="shared" si="0"/>
        <v>2064</v>
      </c>
    </row>
    <row r="5" spans="1:13" ht="18" customHeight="1">
      <c r="A5" s="72" t="s">
        <v>177</v>
      </c>
      <c r="B5" s="46">
        <f>SUM(C5:M5)</f>
        <v>2202</v>
      </c>
      <c r="C5" s="9">
        <v>90</v>
      </c>
      <c r="D5" s="9">
        <v>108</v>
      </c>
      <c r="E5" s="9">
        <v>124</v>
      </c>
      <c r="F5" s="9">
        <v>174</v>
      </c>
      <c r="G5" s="9">
        <v>223</v>
      </c>
      <c r="H5" s="9">
        <v>598</v>
      </c>
      <c r="I5" s="9">
        <v>340</v>
      </c>
      <c r="J5" s="9"/>
      <c r="K5" s="9"/>
      <c r="L5" s="9"/>
      <c r="M5" s="9">
        <v>545</v>
      </c>
    </row>
    <row r="6" spans="1:13" ht="18" customHeight="1">
      <c r="A6" s="72" t="s">
        <v>178</v>
      </c>
      <c r="B6" s="46">
        <f aca="true" t="shared" si="1" ref="B6:B15">SUM(C6:M6)</f>
        <v>410</v>
      </c>
      <c r="C6" s="9">
        <v>21</v>
      </c>
      <c r="D6" s="9">
        <v>12</v>
      </c>
      <c r="E6" s="9">
        <v>74</v>
      </c>
      <c r="F6" s="9">
        <v>32</v>
      </c>
      <c r="G6" s="9">
        <v>0</v>
      </c>
      <c r="H6" s="9">
        <v>271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18" customHeight="1">
      <c r="A7" s="72" t="s">
        <v>179</v>
      </c>
      <c r="B7" s="46">
        <f t="shared" si="1"/>
        <v>462</v>
      </c>
      <c r="C7" s="9">
        <v>48</v>
      </c>
      <c r="D7" s="9">
        <v>58</v>
      </c>
      <c r="E7" s="9">
        <v>31</v>
      </c>
      <c r="F7" s="9">
        <v>72</v>
      </c>
      <c r="G7" s="9">
        <v>93</v>
      </c>
      <c r="H7" s="9">
        <v>160</v>
      </c>
      <c r="I7" s="9"/>
      <c r="J7" s="9"/>
      <c r="K7" s="9"/>
      <c r="L7" s="9"/>
      <c r="M7" s="9"/>
    </row>
    <row r="8" spans="1:13" ht="18" customHeight="1">
      <c r="A8" s="72" t="s">
        <v>180</v>
      </c>
      <c r="B8" s="46">
        <f t="shared" si="1"/>
        <v>922</v>
      </c>
      <c r="C8" s="9">
        <v>93</v>
      </c>
      <c r="D8" s="9">
        <v>107</v>
      </c>
      <c r="E8" s="9">
        <v>82</v>
      </c>
      <c r="F8" s="9">
        <v>103</v>
      </c>
      <c r="G8" s="9">
        <v>174</v>
      </c>
      <c r="H8" s="9">
        <v>133</v>
      </c>
      <c r="I8" s="9">
        <v>230</v>
      </c>
      <c r="J8" s="9"/>
      <c r="K8" s="9"/>
      <c r="L8" s="9"/>
      <c r="M8" s="9"/>
    </row>
    <row r="9" spans="1:13" ht="18" customHeight="1">
      <c r="A9" s="72" t="s">
        <v>181</v>
      </c>
      <c r="B9" s="46">
        <f t="shared" si="1"/>
        <v>2312</v>
      </c>
      <c r="C9" s="9">
        <v>73</v>
      </c>
      <c r="D9" s="9">
        <v>60</v>
      </c>
      <c r="E9" s="9">
        <v>287</v>
      </c>
      <c r="F9" s="9">
        <v>129</v>
      </c>
      <c r="G9" s="9">
        <v>128</v>
      </c>
      <c r="H9" s="9">
        <v>758</v>
      </c>
      <c r="I9" s="9">
        <v>380</v>
      </c>
      <c r="J9" s="9">
        <v>497</v>
      </c>
      <c r="K9" s="9"/>
      <c r="L9" s="9"/>
      <c r="M9" s="9"/>
    </row>
    <row r="10" spans="1:13" ht="18" customHeight="1">
      <c r="A10" s="72" t="s">
        <v>182</v>
      </c>
      <c r="B10" s="46">
        <f t="shared" si="1"/>
        <v>619</v>
      </c>
      <c r="C10" s="9">
        <v>76</v>
      </c>
      <c r="D10" s="9">
        <v>87</v>
      </c>
      <c r="E10" s="9">
        <v>96</v>
      </c>
      <c r="F10" s="9">
        <v>67</v>
      </c>
      <c r="G10" s="9">
        <v>86</v>
      </c>
      <c r="H10" s="9">
        <v>207</v>
      </c>
      <c r="I10" s="9"/>
      <c r="J10" s="9"/>
      <c r="K10" s="9"/>
      <c r="L10" s="9"/>
      <c r="M10" s="9"/>
    </row>
    <row r="11" spans="1:13" ht="18" customHeight="1">
      <c r="A11" s="72" t="s">
        <v>183</v>
      </c>
      <c r="B11" s="46">
        <f t="shared" si="1"/>
        <v>1852</v>
      </c>
      <c r="C11" s="9">
        <v>25</v>
      </c>
      <c r="D11" s="9">
        <v>118</v>
      </c>
      <c r="E11" s="9">
        <v>72</v>
      </c>
      <c r="F11" s="9">
        <v>206</v>
      </c>
      <c r="G11" s="9"/>
      <c r="H11" s="9">
        <v>423</v>
      </c>
      <c r="I11" s="9">
        <v>451</v>
      </c>
      <c r="J11" s="9">
        <v>213</v>
      </c>
      <c r="K11" s="9">
        <v>344</v>
      </c>
      <c r="L11" s="9"/>
      <c r="M11" s="9"/>
    </row>
    <row r="12" spans="1:13" ht="18" customHeight="1">
      <c r="A12" s="72" t="s">
        <v>184</v>
      </c>
      <c r="B12" s="46">
        <f t="shared" si="1"/>
        <v>2528</v>
      </c>
      <c r="C12" s="9">
        <v>113</v>
      </c>
      <c r="D12" s="9">
        <v>168</v>
      </c>
      <c r="E12" s="9">
        <v>77</v>
      </c>
      <c r="F12" s="9">
        <v>192</v>
      </c>
      <c r="G12" s="9">
        <v>353</v>
      </c>
      <c r="H12" s="9">
        <v>634</v>
      </c>
      <c r="I12" s="9">
        <v>991</v>
      </c>
      <c r="J12" s="9"/>
      <c r="K12" s="9"/>
      <c r="L12" s="9"/>
      <c r="M12" s="9"/>
    </row>
    <row r="13" spans="1:13" ht="18" customHeight="1">
      <c r="A13" s="72" t="s">
        <v>185</v>
      </c>
      <c r="B13" s="46">
        <f t="shared" si="1"/>
        <v>855</v>
      </c>
      <c r="C13" s="9">
        <v>73</v>
      </c>
      <c r="D13" s="9">
        <v>93</v>
      </c>
      <c r="E13" s="9">
        <v>47</v>
      </c>
      <c r="F13" s="9">
        <v>60</v>
      </c>
      <c r="G13" s="9">
        <v>128</v>
      </c>
      <c r="H13" s="9">
        <v>336</v>
      </c>
      <c r="I13" s="9">
        <v>118</v>
      </c>
      <c r="J13" s="9"/>
      <c r="K13" s="9"/>
      <c r="L13" s="9"/>
      <c r="M13" s="9"/>
    </row>
    <row r="14" spans="1:13" ht="18" customHeight="1">
      <c r="A14" s="72" t="s">
        <v>186</v>
      </c>
      <c r="B14" s="46">
        <f t="shared" si="1"/>
        <v>3331</v>
      </c>
      <c r="C14" s="9">
        <v>90</v>
      </c>
      <c r="D14" s="9">
        <v>186</v>
      </c>
      <c r="E14" s="9">
        <v>167</v>
      </c>
      <c r="F14" s="9">
        <v>203</v>
      </c>
      <c r="G14" s="9">
        <v>214</v>
      </c>
      <c r="H14" s="9">
        <v>573</v>
      </c>
      <c r="I14" s="9">
        <v>378</v>
      </c>
      <c r="J14" s="9">
        <v>530</v>
      </c>
      <c r="K14" s="9"/>
      <c r="L14" s="9">
        <v>408</v>
      </c>
      <c r="M14" s="9">
        <v>582</v>
      </c>
    </row>
    <row r="15" spans="1:13" ht="18" customHeight="1">
      <c r="A15" s="72" t="s">
        <v>187</v>
      </c>
      <c r="B15" s="46">
        <f t="shared" si="1"/>
        <v>1796</v>
      </c>
      <c r="C15" s="9">
        <v>37</v>
      </c>
      <c r="D15" s="9">
        <v>82</v>
      </c>
      <c r="E15" s="9">
        <v>0</v>
      </c>
      <c r="F15" s="9">
        <v>35</v>
      </c>
      <c r="G15" s="9">
        <v>127</v>
      </c>
      <c r="H15" s="9">
        <v>121</v>
      </c>
      <c r="I15" s="9">
        <v>0</v>
      </c>
      <c r="J15" s="9">
        <v>0</v>
      </c>
      <c r="K15" s="9">
        <v>0</v>
      </c>
      <c r="L15" s="9">
        <v>457</v>
      </c>
      <c r="M15" s="9">
        <v>937</v>
      </c>
    </row>
  </sheetData>
  <sheetProtection/>
  <mergeCells count="1">
    <mergeCell ref="L2:M2"/>
  </mergeCells>
  <printOptions horizontalCentered="1" verticalCentered="1"/>
  <pageMargins left="0.7480314960629921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ySplit="5" topLeftCell="A6" activePane="bottomLeft" state="frozen"/>
      <selection pane="topLeft" activeCell="B28" sqref="B28:B29"/>
      <selection pane="bottomLeft" activeCell="B5" sqref="B5"/>
    </sheetView>
  </sheetViews>
  <sheetFormatPr defaultColWidth="9.00390625" defaultRowHeight="14.25"/>
  <cols>
    <col min="1" max="1" width="6.625" style="0" customWidth="1"/>
    <col min="2" max="3" width="7.75390625" style="0" customWidth="1"/>
    <col min="4" max="4" width="7.875" style="0" customWidth="1"/>
    <col min="5" max="16" width="7.75390625" style="0" customWidth="1"/>
    <col min="18" max="18" width="9.50390625" style="0" bestFit="1" customWidth="1"/>
  </cols>
  <sheetData>
    <row r="1" spans="1:16" ht="14.25">
      <c r="A1" s="83" t="s">
        <v>137</v>
      </c>
      <c r="B1" s="83"/>
      <c r="C1" s="83"/>
      <c r="D1" s="83"/>
      <c r="E1" s="83"/>
      <c r="F1" s="83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146</v>
      </c>
      <c r="P2" s="6"/>
    </row>
    <row r="3" spans="1:16" ht="21" customHeight="1">
      <c r="A3" s="84" t="s">
        <v>83</v>
      </c>
      <c r="B3" s="86" t="s">
        <v>61</v>
      </c>
      <c r="C3" s="87"/>
      <c r="D3" s="88"/>
      <c r="E3" s="86" t="s">
        <v>62</v>
      </c>
      <c r="F3" s="87"/>
      <c r="G3" s="88"/>
      <c r="H3" s="86" t="s">
        <v>63</v>
      </c>
      <c r="I3" s="87"/>
      <c r="J3" s="88"/>
      <c r="K3" s="86" t="s">
        <v>64</v>
      </c>
      <c r="L3" s="87"/>
      <c r="M3" s="88"/>
      <c r="N3" s="86" t="s">
        <v>65</v>
      </c>
      <c r="O3" s="87"/>
      <c r="P3" s="88"/>
    </row>
    <row r="4" spans="1:16" ht="21" customHeight="1">
      <c r="A4" s="85"/>
      <c r="B4" s="29" t="s">
        <v>66</v>
      </c>
      <c r="C4" s="29" t="s">
        <v>67</v>
      </c>
      <c r="D4" s="29" t="s">
        <v>68</v>
      </c>
      <c r="E4" s="29" t="s">
        <v>66</v>
      </c>
      <c r="F4" s="29" t="s">
        <v>67</v>
      </c>
      <c r="G4" s="29" t="s">
        <v>68</v>
      </c>
      <c r="H4" s="29" t="s">
        <v>66</v>
      </c>
      <c r="I4" s="29" t="s">
        <v>67</v>
      </c>
      <c r="J4" s="29" t="s">
        <v>68</v>
      </c>
      <c r="K4" s="29" t="s">
        <v>66</v>
      </c>
      <c r="L4" s="29" t="s">
        <v>67</v>
      </c>
      <c r="M4" s="29" t="s">
        <v>68</v>
      </c>
      <c r="N4" s="29" t="s">
        <v>69</v>
      </c>
      <c r="O4" s="29" t="s">
        <v>70</v>
      </c>
      <c r="P4" s="29" t="s">
        <v>71</v>
      </c>
    </row>
    <row r="5" spans="1:17" s="69" customFormat="1" ht="18" customHeight="1">
      <c r="A5" s="66" t="s">
        <v>3</v>
      </c>
      <c r="B5" s="67">
        <f aca="true" t="shared" si="0" ref="B5:Q5">SUM(B6:B16)</f>
        <v>17289</v>
      </c>
      <c r="C5" s="67">
        <f t="shared" si="0"/>
        <v>12844</v>
      </c>
      <c r="D5" s="67">
        <f t="shared" si="0"/>
        <v>4445</v>
      </c>
      <c r="E5" s="67">
        <f t="shared" si="0"/>
        <v>3601</v>
      </c>
      <c r="F5" s="67">
        <f t="shared" si="0"/>
        <v>2523</v>
      </c>
      <c r="G5" s="67">
        <f t="shared" si="0"/>
        <v>1078</v>
      </c>
      <c r="H5" s="67">
        <f t="shared" si="0"/>
        <v>6321</v>
      </c>
      <c r="I5" s="67">
        <f t="shared" si="0"/>
        <v>4594</v>
      </c>
      <c r="J5" s="67">
        <f t="shared" si="0"/>
        <v>1808</v>
      </c>
      <c r="K5" s="67">
        <f t="shared" si="0"/>
        <v>7206</v>
      </c>
      <c r="L5" s="67">
        <f t="shared" si="0"/>
        <v>5727</v>
      </c>
      <c r="M5" s="67">
        <f t="shared" si="0"/>
        <v>1559</v>
      </c>
      <c r="N5" s="67">
        <f t="shared" si="0"/>
        <v>16376</v>
      </c>
      <c r="O5" s="67">
        <f t="shared" si="0"/>
        <v>889</v>
      </c>
      <c r="P5" s="67">
        <f t="shared" si="0"/>
        <v>24</v>
      </c>
      <c r="Q5" s="68">
        <f t="shared" si="0"/>
        <v>17289</v>
      </c>
    </row>
    <row r="6" spans="1:18" s="73" customFormat="1" ht="18" customHeight="1">
      <c r="A6" s="72" t="s">
        <v>177</v>
      </c>
      <c r="B6" s="59">
        <f>SUM(C6:D6)</f>
        <v>2202</v>
      </c>
      <c r="C6" s="59">
        <f>SUM(F6,I6,L6)</f>
        <v>1942</v>
      </c>
      <c r="D6" s="59">
        <f>SUM(G6,J6,M6)</f>
        <v>260</v>
      </c>
      <c r="E6" s="58">
        <f aca="true" t="shared" si="1" ref="E6:E16">SUM(F6:G6)</f>
        <v>409</v>
      </c>
      <c r="F6" s="9">
        <v>357</v>
      </c>
      <c r="G6" s="9">
        <v>52</v>
      </c>
      <c r="H6" s="58">
        <v>1429</v>
      </c>
      <c r="I6" s="9">
        <v>1328</v>
      </c>
      <c r="J6" s="9">
        <v>182</v>
      </c>
      <c r="K6" s="58">
        <v>203</v>
      </c>
      <c r="L6" s="9">
        <v>257</v>
      </c>
      <c r="M6" s="9">
        <v>26</v>
      </c>
      <c r="N6" s="9">
        <v>2198</v>
      </c>
      <c r="O6" s="9">
        <v>4</v>
      </c>
      <c r="P6" s="9"/>
      <c r="Q6" s="10">
        <f aca="true" t="shared" si="2" ref="Q6:Q16">SUM(N6:P6)</f>
        <v>2202</v>
      </c>
      <c r="R6" s="71"/>
    </row>
    <row r="7" spans="1:18" s="73" customFormat="1" ht="18" customHeight="1">
      <c r="A7" s="72" t="s">
        <v>178</v>
      </c>
      <c r="B7" s="59">
        <f aca="true" t="shared" si="3" ref="B7:B16">SUM(C7:D7)</f>
        <v>410</v>
      </c>
      <c r="C7" s="59">
        <f aca="true" t="shared" si="4" ref="C7:C16">SUM(F7,I7,L7)</f>
        <v>316</v>
      </c>
      <c r="D7" s="59">
        <f aca="true" t="shared" si="5" ref="D7:D16">SUM(G7,J7,M7)</f>
        <v>94</v>
      </c>
      <c r="E7" s="58">
        <f t="shared" si="1"/>
        <v>107</v>
      </c>
      <c r="F7" s="9">
        <v>58</v>
      </c>
      <c r="G7" s="9">
        <v>49</v>
      </c>
      <c r="H7" s="58">
        <f>SUM(I7,J7)</f>
        <v>106</v>
      </c>
      <c r="I7" s="9">
        <v>75</v>
      </c>
      <c r="J7" s="9">
        <v>31</v>
      </c>
      <c r="K7" s="58">
        <f>SUM(L7:M7)</f>
        <v>197</v>
      </c>
      <c r="L7" s="9">
        <v>183</v>
      </c>
      <c r="M7" s="9">
        <v>14</v>
      </c>
      <c r="N7" s="9">
        <v>410</v>
      </c>
      <c r="O7" s="9"/>
      <c r="P7" s="9"/>
      <c r="Q7" s="10">
        <f t="shared" si="2"/>
        <v>410</v>
      </c>
      <c r="R7" s="71"/>
    </row>
    <row r="8" spans="1:18" s="73" customFormat="1" ht="18" customHeight="1">
      <c r="A8" s="72" t="s">
        <v>179</v>
      </c>
      <c r="B8" s="59">
        <f t="shared" si="3"/>
        <v>462</v>
      </c>
      <c r="C8" s="59">
        <f t="shared" si="4"/>
        <v>398</v>
      </c>
      <c r="D8" s="59">
        <f t="shared" si="5"/>
        <v>64</v>
      </c>
      <c r="E8" s="58">
        <f t="shared" si="1"/>
        <v>165</v>
      </c>
      <c r="F8" s="9">
        <v>114</v>
      </c>
      <c r="G8" s="9">
        <v>51</v>
      </c>
      <c r="H8" s="58">
        <f>SUM(I8,J8)</f>
        <v>86</v>
      </c>
      <c r="I8" s="9">
        <v>79</v>
      </c>
      <c r="J8" s="9">
        <v>7</v>
      </c>
      <c r="K8" s="58">
        <f>SUM(L8:M8)</f>
        <v>211</v>
      </c>
      <c r="L8" s="9">
        <v>205</v>
      </c>
      <c r="M8" s="9">
        <v>6</v>
      </c>
      <c r="N8" s="9">
        <v>452</v>
      </c>
      <c r="O8" s="9">
        <v>10</v>
      </c>
      <c r="P8" s="9"/>
      <c r="Q8" s="10">
        <f t="shared" si="2"/>
        <v>462</v>
      </c>
      <c r="R8" s="71"/>
    </row>
    <row r="9" spans="1:18" s="73" customFormat="1" ht="18" customHeight="1">
      <c r="A9" s="72" t="s">
        <v>180</v>
      </c>
      <c r="B9" s="59">
        <f t="shared" si="3"/>
        <v>922</v>
      </c>
      <c r="C9" s="59">
        <f t="shared" si="4"/>
        <v>712</v>
      </c>
      <c r="D9" s="59">
        <f t="shared" si="5"/>
        <v>210</v>
      </c>
      <c r="E9" s="58">
        <f t="shared" si="1"/>
        <v>292</v>
      </c>
      <c r="F9" s="9">
        <v>162</v>
      </c>
      <c r="G9" s="9">
        <v>130</v>
      </c>
      <c r="H9" s="58">
        <f>SUM(I9,J9)</f>
        <v>190</v>
      </c>
      <c r="I9" s="9">
        <v>140</v>
      </c>
      <c r="J9" s="9">
        <v>50</v>
      </c>
      <c r="K9" s="58">
        <f>SUM(L9:M9)</f>
        <v>440</v>
      </c>
      <c r="L9" s="9">
        <v>410</v>
      </c>
      <c r="M9" s="9">
        <v>30</v>
      </c>
      <c r="N9" s="9">
        <v>892</v>
      </c>
      <c r="O9" s="9">
        <v>30</v>
      </c>
      <c r="P9" s="9"/>
      <c r="Q9" s="10">
        <f t="shared" si="2"/>
        <v>922</v>
      </c>
      <c r="R9" s="71"/>
    </row>
    <row r="10" spans="1:18" s="73" customFormat="1" ht="18" customHeight="1">
      <c r="A10" s="72" t="s">
        <v>181</v>
      </c>
      <c r="B10" s="59">
        <f t="shared" si="3"/>
        <v>2312</v>
      </c>
      <c r="C10" s="59">
        <f t="shared" si="4"/>
        <v>1638</v>
      </c>
      <c r="D10" s="59">
        <f t="shared" si="5"/>
        <v>674</v>
      </c>
      <c r="E10" s="58">
        <f t="shared" si="1"/>
        <v>685</v>
      </c>
      <c r="F10" s="9">
        <v>483</v>
      </c>
      <c r="G10" s="9">
        <v>202</v>
      </c>
      <c r="H10" s="58">
        <f aca="true" t="shared" si="6" ref="H10:H16">SUM(I10,J10)</f>
        <v>1162</v>
      </c>
      <c r="I10" s="9">
        <v>825</v>
      </c>
      <c r="J10" s="9">
        <v>337</v>
      </c>
      <c r="K10" s="58">
        <f aca="true" t="shared" si="7" ref="K10:K16">SUM(L10:M10)</f>
        <v>465</v>
      </c>
      <c r="L10" s="9">
        <v>330</v>
      </c>
      <c r="M10" s="9">
        <v>135</v>
      </c>
      <c r="N10" s="9">
        <v>2277</v>
      </c>
      <c r="O10" s="9">
        <v>30</v>
      </c>
      <c r="P10" s="9">
        <v>5</v>
      </c>
      <c r="Q10" s="10">
        <f t="shared" si="2"/>
        <v>2312</v>
      </c>
      <c r="R10" s="71"/>
    </row>
    <row r="11" spans="1:18" s="73" customFormat="1" ht="18" customHeight="1">
      <c r="A11" s="72" t="s">
        <v>182</v>
      </c>
      <c r="B11" s="59">
        <f t="shared" si="3"/>
        <v>619</v>
      </c>
      <c r="C11" s="59">
        <f t="shared" si="4"/>
        <v>510</v>
      </c>
      <c r="D11" s="59">
        <f t="shared" si="5"/>
        <v>109</v>
      </c>
      <c r="E11" s="58">
        <f t="shared" si="1"/>
        <v>252</v>
      </c>
      <c r="F11" s="9">
        <v>206</v>
      </c>
      <c r="G11" s="9">
        <v>46</v>
      </c>
      <c r="H11" s="58">
        <f t="shared" si="6"/>
        <v>313</v>
      </c>
      <c r="I11" s="9">
        <v>276</v>
      </c>
      <c r="J11" s="9">
        <v>37</v>
      </c>
      <c r="K11" s="58">
        <f t="shared" si="7"/>
        <v>54</v>
      </c>
      <c r="L11" s="9">
        <v>28</v>
      </c>
      <c r="M11" s="9">
        <v>26</v>
      </c>
      <c r="N11" s="9">
        <v>615</v>
      </c>
      <c r="O11" s="9">
        <v>4</v>
      </c>
      <c r="P11" s="9"/>
      <c r="Q11" s="10">
        <f t="shared" si="2"/>
        <v>619</v>
      </c>
      <c r="R11" s="71"/>
    </row>
    <row r="12" spans="1:18" s="73" customFormat="1" ht="18" customHeight="1">
      <c r="A12" s="72" t="s">
        <v>183</v>
      </c>
      <c r="B12" s="59">
        <f t="shared" si="3"/>
        <v>1852</v>
      </c>
      <c r="C12" s="59">
        <f t="shared" si="4"/>
        <v>1109</v>
      </c>
      <c r="D12" s="59">
        <f t="shared" si="5"/>
        <v>743</v>
      </c>
      <c r="E12" s="58">
        <f t="shared" si="1"/>
        <v>256</v>
      </c>
      <c r="F12" s="9">
        <v>131</v>
      </c>
      <c r="G12" s="9">
        <v>125</v>
      </c>
      <c r="H12" s="58">
        <f t="shared" si="6"/>
        <v>675</v>
      </c>
      <c r="I12" s="9">
        <v>465</v>
      </c>
      <c r="J12" s="9">
        <v>210</v>
      </c>
      <c r="K12" s="58">
        <f t="shared" si="7"/>
        <v>921</v>
      </c>
      <c r="L12" s="9">
        <v>513</v>
      </c>
      <c r="M12" s="9">
        <v>408</v>
      </c>
      <c r="N12" s="65">
        <v>1852</v>
      </c>
      <c r="O12" s="65"/>
      <c r="P12" s="65"/>
      <c r="Q12" s="10">
        <f t="shared" si="2"/>
        <v>1852</v>
      </c>
      <c r="R12" s="71"/>
    </row>
    <row r="13" spans="1:18" s="73" customFormat="1" ht="18" customHeight="1">
      <c r="A13" s="72" t="s">
        <v>184</v>
      </c>
      <c r="B13" s="59">
        <f t="shared" si="3"/>
        <v>2528</v>
      </c>
      <c r="C13" s="59">
        <f t="shared" si="4"/>
        <v>2008</v>
      </c>
      <c r="D13" s="59">
        <f t="shared" si="5"/>
        <v>520</v>
      </c>
      <c r="E13" s="58">
        <f t="shared" si="1"/>
        <v>906</v>
      </c>
      <c r="F13" s="9">
        <v>714</v>
      </c>
      <c r="G13" s="9">
        <v>192</v>
      </c>
      <c r="H13" s="58">
        <f t="shared" si="6"/>
        <v>744</v>
      </c>
      <c r="I13" s="9">
        <v>518</v>
      </c>
      <c r="J13" s="9">
        <v>226</v>
      </c>
      <c r="K13" s="58">
        <f t="shared" si="7"/>
        <v>878</v>
      </c>
      <c r="L13" s="9">
        <v>776</v>
      </c>
      <c r="M13" s="9">
        <v>102</v>
      </c>
      <c r="N13" s="9">
        <v>2499</v>
      </c>
      <c r="O13" s="9">
        <v>29</v>
      </c>
      <c r="P13" s="9"/>
      <c r="Q13" s="10">
        <f t="shared" si="2"/>
        <v>2528</v>
      </c>
      <c r="R13" s="71"/>
    </row>
    <row r="14" spans="1:18" s="73" customFormat="1" ht="18" customHeight="1">
      <c r="A14" s="72" t="s">
        <v>185</v>
      </c>
      <c r="B14" s="59">
        <f t="shared" si="3"/>
        <v>855</v>
      </c>
      <c r="C14" s="59">
        <f t="shared" si="4"/>
        <v>739</v>
      </c>
      <c r="D14" s="59">
        <f t="shared" si="5"/>
        <v>116</v>
      </c>
      <c r="E14" s="58">
        <f t="shared" si="1"/>
        <v>120</v>
      </c>
      <c r="F14" s="9">
        <v>78</v>
      </c>
      <c r="G14" s="9">
        <v>42</v>
      </c>
      <c r="H14" s="58">
        <f t="shared" si="6"/>
        <v>117</v>
      </c>
      <c r="I14" s="9">
        <v>112</v>
      </c>
      <c r="J14" s="9">
        <v>5</v>
      </c>
      <c r="K14" s="58">
        <f t="shared" si="7"/>
        <v>618</v>
      </c>
      <c r="L14" s="9">
        <v>549</v>
      </c>
      <c r="M14" s="9">
        <v>69</v>
      </c>
      <c r="N14" s="9">
        <v>853</v>
      </c>
      <c r="O14" s="9">
        <v>2</v>
      </c>
      <c r="P14" s="9"/>
      <c r="Q14" s="10">
        <f t="shared" si="2"/>
        <v>855</v>
      </c>
      <c r="R14" s="71"/>
    </row>
    <row r="15" spans="1:18" s="73" customFormat="1" ht="18" customHeight="1">
      <c r="A15" s="72" t="s">
        <v>186</v>
      </c>
      <c r="B15" s="59">
        <f t="shared" si="3"/>
        <v>3331</v>
      </c>
      <c r="C15" s="59">
        <f t="shared" si="4"/>
        <v>1917</v>
      </c>
      <c r="D15" s="59">
        <f t="shared" si="5"/>
        <v>1414</v>
      </c>
      <c r="E15" s="58">
        <f t="shared" si="1"/>
        <v>409</v>
      </c>
      <c r="F15" s="9">
        <v>220</v>
      </c>
      <c r="G15" s="9">
        <v>189</v>
      </c>
      <c r="H15" s="58">
        <f t="shared" si="6"/>
        <v>1383</v>
      </c>
      <c r="I15" s="9">
        <v>723</v>
      </c>
      <c r="J15" s="9">
        <v>660</v>
      </c>
      <c r="K15" s="58">
        <f t="shared" si="7"/>
        <v>1539</v>
      </c>
      <c r="L15" s="9">
        <v>974</v>
      </c>
      <c r="M15" s="9">
        <v>565</v>
      </c>
      <c r="N15" s="9">
        <v>2532</v>
      </c>
      <c r="O15" s="9">
        <v>780</v>
      </c>
      <c r="P15" s="9">
        <v>19</v>
      </c>
      <c r="Q15" s="10">
        <f t="shared" si="2"/>
        <v>3331</v>
      </c>
      <c r="R15" s="71"/>
    </row>
    <row r="16" spans="1:18" s="73" customFormat="1" ht="18" customHeight="1">
      <c r="A16" s="72" t="s">
        <v>187</v>
      </c>
      <c r="B16" s="59">
        <f t="shared" si="3"/>
        <v>1796</v>
      </c>
      <c r="C16" s="59">
        <f t="shared" si="4"/>
        <v>1555</v>
      </c>
      <c r="D16" s="59">
        <f t="shared" si="5"/>
        <v>241</v>
      </c>
      <c r="E16" s="58">
        <f t="shared" si="1"/>
        <v>0</v>
      </c>
      <c r="F16" s="9"/>
      <c r="G16" s="9"/>
      <c r="H16" s="58">
        <f t="shared" si="6"/>
        <v>116</v>
      </c>
      <c r="I16" s="9">
        <v>53</v>
      </c>
      <c r="J16" s="9">
        <v>63</v>
      </c>
      <c r="K16" s="58">
        <f t="shared" si="7"/>
        <v>1680</v>
      </c>
      <c r="L16" s="9">
        <v>1502</v>
      </c>
      <c r="M16" s="9">
        <v>178</v>
      </c>
      <c r="N16" s="9">
        <v>1796</v>
      </c>
      <c r="O16" s="9"/>
      <c r="P16" s="9"/>
      <c r="Q16" s="10">
        <f t="shared" si="2"/>
        <v>1796</v>
      </c>
      <c r="R16" s="71"/>
    </row>
  </sheetData>
  <sheetProtection/>
  <mergeCells count="7">
    <mergeCell ref="A1:F1"/>
    <mergeCell ref="A3:A4"/>
    <mergeCell ref="N3:P3"/>
    <mergeCell ref="B3:D3"/>
    <mergeCell ref="E3:G3"/>
    <mergeCell ref="H3:J3"/>
    <mergeCell ref="K3:M3"/>
  </mergeCells>
  <printOptions horizontalCentered="1" verticalCentered="1"/>
  <pageMargins left="0.35433070866141736" right="0.03937007874015748" top="0.5905511811023623" bottom="0.5118110236220472" header="0.5118110236220472" footer="0.5118110236220472"/>
  <pageSetup horizontalDpi="300" verticalDpi="300" orientation="landscape" paperSize="9" r:id="rId1"/>
  <ignoredErrors>
    <ignoredError sqref="K7:K13 Q6:Q16 K14:K16 E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4" topLeftCell="A5" activePane="bottomLeft" state="frozen"/>
      <selection pane="topLeft" activeCell="B28" sqref="B28:B29"/>
      <selection pane="bottomLeft" activeCell="B4" sqref="B4"/>
    </sheetView>
  </sheetViews>
  <sheetFormatPr defaultColWidth="9.00390625" defaultRowHeight="14.25"/>
  <cols>
    <col min="1" max="1" width="7.625" style="0" customWidth="1"/>
    <col min="2" max="2" width="10.50390625" style="0" customWidth="1"/>
    <col min="3" max="13" width="8.625" style="0" customWidth="1"/>
  </cols>
  <sheetData>
    <row r="1" spans="1:13" ht="14.25">
      <c r="A1" s="83" t="s">
        <v>136</v>
      </c>
      <c r="B1" s="83"/>
      <c r="C1" s="83"/>
      <c r="D1" s="83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9" t="s">
        <v>145</v>
      </c>
      <c r="M2" s="79"/>
    </row>
    <row r="3" spans="1:13" ht="21" customHeight="1">
      <c r="A3" s="29" t="s">
        <v>87</v>
      </c>
      <c r="B3" s="33" t="s">
        <v>0</v>
      </c>
      <c r="C3" s="33" t="s">
        <v>16</v>
      </c>
      <c r="D3" s="33" t="s">
        <v>17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12</v>
      </c>
      <c r="J3" s="33" t="s">
        <v>13</v>
      </c>
      <c r="K3" s="33" t="s">
        <v>14</v>
      </c>
      <c r="L3" s="33" t="s">
        <v>15</v>
      </c>
      <c r="M3" s="33" t="s">
        <v>7</v>
      </c>
    </row>
    <row r="4" spans="1:13" ht="16.5" customHeight="1">
      <c r="A4" s="32" t="s">
        <v>3</v>
      </c>
      <c r="B4" s="31">
        <f aca="true" t="shared" si="0" ref="B4:M4">SUM(B5:B15)</f>
        <v>15</v>
      </c>
      <c r="C4" s="31">
        <f t="shared" si="0"/>
        <v>0</v>
      </c>
      <c r="D4" s="31">
        <f t="shared" si="0"/>
        <v>0</v>
      </c>
      <c r="E4" s="31">
        <f t="shared" si="0"/>
        <v>0</v>
      </c>
      <c r="F4" s="31">
        <f t="shared" si="0"/>
        <v>0</v>
      </c>
      <c r="G4" s="31">
        <f t="shared" si="0"/>
        <v>0</v>
      </c>
      <c r="H4" s="31">
        <f t="shared" si="0"/>
        <v>10</v>
      </c>
      <c r="I4" s="31">
        <f t="shared" si="0"/>
        <v>5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</row>
    <row r="5" spans="1:13" ht="16.5" customHeight="1">
      <c r="A5" s="72" t="s">
        <v>177</v>
      </c>
      <c r="B5" s="46">
        <f>SUM(C5:M5)</f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.5" customHeight="1">
      <c r="A6" s="72" t="s">
        <v>178</v>
      </c>
      <c r="B6" s="46">
        <f aca="true" t="shared" si="1" ref="B6:B15">SUM(C6:M6)</f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customHeight="1">
      <c r="A7" s="72" t="s">
        <v>179</v>
      </c>
      <c r="B7" s="46">
        <f t="shared" si="1"/>
        <v>1</v>
      </c>
      <c r="C7" s="9"/>
      <c r="D7" s="9"/>
      <c r="E7" s="9"/>
      <c r="F7" s="9"/>
      <c r="G7" s="9"/>
      <c r="H7" s="9">
        <v>1</v>
      </c>
      <c r="I7" s="9"/>
      <c r="J7" s="9"/>
      <c r="K7" s="9"/>
      <c r="L7" s="9"/>
      <c r="M7" s="9"/>
    </row>
    <row r="8" spans="1:13" ht="16.5" customHeight="1">
      <c r="A8" s="72" t="s">
        <v>180</v>
      </c>
      <c r="B8" s="46">
        <f t="shared" si="1"/>
        <v>4</v>
      </c>
      <c r="C8" s="9"/>
      <c r="D8" s="9"/>
      <c r="E8" s="9"/>
      <c r="F8" s="9"/>
      <c r="G8" s="9"/>
      <c r="H8" s="9">
        <v>2</v>
      </c>
      <c r="I8" s="9">
        <v>2</v>
      </c>
      <c r="J8" s="9"/>
      <c r="K8" s="9"/>
      <c r="L8" s="9"/>
      <c r="M8" s="9"/>
    </row>
    <row r="9" spans="1:13" ht="16.5" customHeight="1">
      <c r="A9" s="72" t="s">
        <v>181</v>
      </c>
      <c r="B9" s="46">
        <f t="shared" si="1"/>
        <v>2</v>
      </c>
      <c r="C9" s="9"/>
      <c r="D9" s="9"/>
      <c r="E9" s="9"/>
      <c r="F9" s="9"/>
      <c r="G9" s="9"/>
      <c r="H9" s="9">
        <v>2</v>
      </c>
      <c r="I9" s="9"/>
      <c r="J9" s="9"/>
      <c r="K9" s="9"/>
      <c r="L9" s="9"/>
      <c r="M9" s="9"/>
    </row>
    <row r="10" spans="1:13" ht="16.5" customHeight="1">
      <c r="A10" s="72" t="s">
        <v>182</v>
      </c>
      <c r="B10" s="46">
        <f t="shared" si="1"/>
        <v>3</v>
      </c>
      <c r="C10" s="9"/>
      <c r="D10" s="9"/>
      <c r="E10" s="9"/>
      <c r="F10" s="9"/>
      <c r="G10" s="9"/>
      <c r="H10" s="9">
        <v>1</v>
      </c>
      <c r="I10" s="9">
        <v>2</v>
      </c>
      <c r="J10" s="9"/>
      <c r="K10" s="9"/>
      <c r="L10" s="9"/>
      <c r="M10" s="9"/>
    </row>
    <row r="11" spans="1:13" ht="16.5" customHeight="1">
      <c r="A11" s="72" t="s">
        <v>183</v>
      </c>
      <c r="B11" s="46">
        <f t="shared" si="1"/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6.5" customHeight="1">
      <c r="A12" s="72" t="s">
        <v>184</v>
      </c>
      <c r="B12" s="46">
        <f t="shared" si="1"/>
        <v>1</v>
      </c>
      <c r="C12" s="9"/>
      <c r="D12" s="9"/>
      <c r="E12" s="9"/>
      <c r="F12" s="9"/>
      <c r="G12" s="9"/>
      <c r="H12" s="9">
        <v>1</v>
      </c>
      <c r="I12" s="9"/>
      <c r="J12" s="9"/>
      <c r="K12" s="9"/>
      <c r="L12" s="9"/>
      <c r="M12" s="9"/>
    </row>
    <row r="13" spans="1:13" ht="16.5" customHeight="1">
      <c r="A13" s="72" t="s">
        <v>185</v>
      </c>
      <c r="B13" s="46">
        <f t="shared" si="1"/>
        <v>1</v>
      </c>
      <c r="C13" s="9"/>
      <c r="D13" s="9"/>
      <c r="E13" s="9"/>
      <c r="F13" s="9"/>
      <c r="G13" s="9"/>
      <c r="H13" s="9">
        <v>1</v>
      </c>
      <c r="I13" s="9"/>
      <c r="J13" s="9"/>
      <c r="K13" s="9"/>
      <c r="L13" s="9"/>
      <c r="M13" s="9"/>
    </row>
    <row r="14" spans="1:13" ht="16.5" customHeight="1">
      <c r="A14" s="72" t="s">
        <v>186</v>
      </c>
      <c r="B14" s="46">
        <f t="shared" si="1"/>
        <v>3</v>
      </c>
      <c r="C14" s="9"/>
      <c r="D14" s="9"/>
      <c r="E14" s="9"/>
      <c r="F14" s="9"/>
      <c r="G14" s="9"/>
      <c r="H14" s="9">
        <v>2</v>
      </c>
      <c r="I14" s="9">
        <v>1</v>
      </c>
      <c r="J14" s="9"/>
      <c r="K14" s="9"/>
      <c r="L14" s="9"/>
      <c r="M14" s="9"/>
    </row>
    <row r="15" spans="1:13" ht="16.5" customHeight="1">
      <c r="A15" s="72" t="s">
        <v>187</v>
      </c>
      <c r="B15" s="46">
        <f t="shared" si="1"/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2">
    <mergeCell ref="A1:D1"/>
    <mergeCell ref="L2:M2"/>
  </mergeCells>
  <printOptions horizontalCentered="1" verticalCentered="1"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7.125" style="0" customWidth="1"/>
    <col min="2" max="8" width="9.50390625" style="0" customWidth="1"/>
    <col min="9" max="12" width="8.375" style="0" customWidth="1"/>
    <col min="13" max="13" width="8.75390625" style="0" customWidth="1"/>
  </cols>
  <sheetData>
    <row r="1" spans="1:13" ht="14.25">
      <c r="A1" s="83" t="s">
        <v>135</v>
      </c>
      <c r="B1" s="83"/>
      <c r="C1" s="83"/>
      <c r="D1" s="83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9" t="s">
        <v>146</v>
      </c>
      <c r="M2" s="79"/>
    </row>
    <row r="3" spans="1:13" ht="21" customHeight="1">
      <c r="A3" s="28" t="s">
        <v>83</v>
      </c>
      <c r="B3" s="28" t="s">
        <v>0</v>
      </c>
      <c r="C3" s="30" t="s">
        <v>16</v>
      </c>
      <c r="D3" s="30" t="s">
        <v>17</v>
      </c>
      <c r="E3" s="30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7</v>
      </c>
    </row>
    <row r="4" spans="1:13" ht="16.5" customHeight="1">
      <c r="A4" s="32" t="s">
        <v>3</v>
      </c>
      <c r="B4" s="31">
        <f aca="true" t="shared" si="0" ref="B4:M4">SUM(B5:B15)</f>
        <v>1380</v>
      </c>
      <c r="C4" s="31">
        <f t="shared" si="0"/>
        <v>0</v>
      </c>
      <c r="D4" s="31">
        <f t="shared" si="0"/>
        <v>0</v>
      </c>
      <c r="E4" s="31">
        <f t="shared" si="0"/>
        <v>0</v>
      </c>
      <c r="F4" s="31">
        <f t="shared" si="0"/>
        <v>0</v>
      </c>
      <c r="G4" s="31">
        <f t="shared" si="0"/>
        <v>0</v>
      </c>
      <c r="H4" s="31">
        <f t="shared" si="0"/>
        <v>787</v>
      </c>
      <c r="I4" s="31">
        <f t="shared" si="0"/>
        <v>593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</row>
    <row r="5" spans="1:13" ht="16.5" customHeight="1">
      <c r="A5" s="72" t="s">
        <v>177</v>
      </c>
      <c r="B5" s="46">
        <f>SUM(C5:M5)</f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.5" customHeight="1">
      <c r="A6" s="72" t="s">
        <v>178</v>
      </c>
      <c r="B6" s="46">
        <f aca="true" t="shared" si="1" ref="B6:B15">SUM(C6:M6)</f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customHeight="1">
      <c r="A7" s="72" t="s">
        <v>179</v>
      </c>
      <c r="B7" s="46">
        <f t="shared" si="1"/>
        <v>85</v>
      </c>
      <c r="C7" s="9"/>
      <c r="D7" s="9"/>
      <c r="E7" s="9"/>
      <c r="F7" s="9"/>
      <c r="G7" s="9"/>
      <c r="H7" s="9">
        <v>85</v>
      </c>
      <c r="I7" s="9"/>
      <c r="J7" s="9"/>
      <c r="K7" s="9"/>
      <c r="L7" s="9"/>
      <c r="M7" s="9"/>
    </row>
    <row r="8" spans="1:13" ht="16.5" customHeight="1">
      <c r="A8" s="72" t="s">
        <v>180</v>
      </c>
      <c r="B8" s="46">
        <f t="shared" si="1"/>
        <v>439</v>
      </c>
      <c r="C8" s="9"/>
      <c r="D8" s="9"/>
      <c r="E8" s="9"/>
      <c r="F8" s="9"/>
      <c r="G8" s="9"/>
      <c r="H8" s="9">
        <v>171</v>
      </c>
      <c r="I8" s="9">
        <v>268</v>
      </c>
      <c r="J8" s="9"/>
      <c r="K8" s="9"/>
      <c r="L8" s="9"/>
      <c r="M8" s="9"/>
    </row>
    <row r="9" spans="1:13" ht="16.5" customHeight="1">
      <c r="A9" s="72" t="s">
        <v>181</v>
      </c>
      <c r="B9" s="46">
        <f t="shared" si="1"/>
        <v>158</v>
      </c>
      <c r="C9" s="9"/>
      <c r="D9" s="9"/>
      <c r="E9" s="9"/>
      <c r="F9" s="9"/>
      <c r="G9" s="9"/>
      <c r="H9" s="9">
        <v>158</v>
      </c>
      <c r="I9" s="9"/>
      <c r="J9" s="9"/>
      <c r="K9" s="9"/>
      <c r="L9" s="9"/>
      <c r="M9" s="9"/>
    </row>
    <row r="10" spans="1:13" ht="16.5" customHeight="1">
      <c r="A10" s="72" t="s">
        <v>182</v>
      </c>
      <c r="B10" s="46">
        <f t="shared" si="1"/>
        <v>276</v>
      </c>
      <c r="C10" s="9"/>
      <c r="D10" s="9"/>
      <c r="E10" s="9"/>
      <c r="F10" s="9"/>
      <c r="G10" s="9"/>
      <c r="H10" s="9">
        <v>58</v>
      </c>
      <c r="I10" s="9">
        <v>218</v>
      </c>
      <c r="J10" s="9"/>
      <c r="K10" s="9"/>
      <c r="L10" s="9"/>
      <c r="M10" s="9"/>
    </row>
    <row r="11" spans="1:13" ht="16.5" customHeight="1">
      <c r="A11" s="72" t="s">
        <v>183</v>
      </c>
      <c r="B11" s="46">
        <f t="shared" si="1"/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6.5" customHeight="1">
      <c r="A12" s="72" t="s">
        <v>184</v>
      </c>
      <c r="B12" s="46">
        <f t="shared" si="1"/>
        <v>70</v>
      </c>
      <c r="C12" s="9"/>
      <c r="D12" s="9"/>
      <c r="E12" s="9"/>
      <c r="F12" s="9"/>
      <c r="G12" s="9"/>
      <c r="H12" s="9">
        <v>70</v>
      </c>
      <c r="I12" s="9"/>
      <c r="J12" s="9"/>
      <c r="K12" s="9"/>
      <c r="L12" s="9"/>
      <c r="M12" s="9"/>
    </row>
    <row r="13" spans="1:13" ht="16.5" customHeight="1">
      <c r="A13" s="72" t="s">
        <v>185</v>
      </c>
      <c r="B13" s="46">
        <f t="shared" si="1"/>
        <v>96</v>
      </c>
      <c r="C13" s="9"/>
      <c r="D13" s="9"/>
      <c r="E13" s="9"/>
      <c r="F13" s="9"/>
      <c r="G13" s="9"/>
      <c r="H13" s="9">
        <v>96</v>
      </c>
      <c r="I13" s="9"/>
      <c r="J13" s="9"/>
      <c r="K13" s="9"/>
      <c r="L13" s="9"/>
      <c r="M13" s="9"/>
    </row>
    <row r="14" spans="1:13" ht="16.5" customHeight="1">
      <c r="A14" s="72" t="s">
        <v>186</v>
      </c>
      <c r="B14" s="46">
        <f t="shared" si="1"/>
        <v>256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149</v>
      </c>
      <c r="I14" s="9">
        <v>107</v>
      </c>
      <c r="J14" s="9">
        <v>0</v>
      </c>
      <c r="K14" s="9">
        <v>0</v>
      </c>
      <c r="L14" s="9">
        <v>0</v>
      </c>
      <c r="M14" s="9">
        <v>0</v>
      </c>
    </row>
    <row r="15" spans="1:13" ht="16.5" customHeight="1">
      <c r="A15" s="72" t="s">
        <v>187</v>
      </c>
      <c r="B15" s="46">
        <f t="shared" si="1"/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2">
    <mergeCell ref="A1:D1"/>
    <mergeCell ref="L2:M2"/>
  </mergeCells>
  <printOptions horizontalCentered="1" verticalCentered="1"/>
  <pageMargins left="0.984251968503937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7.875" style="0" customWidth="1"/>
    <col min="2" max="13" width="8.625" style="0" customWidth="1"/>
  </cols>
  <sheetData>
    <row r="1" spans="1:13" ht="14.25">
      <c r="A1" s="83" t="s">
        <v>134</v>
      </c>
      <c r="B1" s="83"/>
      <c r="C1" s="83"/>
      <c r="D1" s="83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9" t="s">
        <v>146</v>
      </c>
      <c r="M2" s="79"/>
    </row>
    <row r="3" spans="1:13" ht="21" customHeight="1">
      <c r="A3" s="89" t="s">
        <v>83</v>
      </c>
      <c r="B3" s="89" t="s">
        <v>0</v>
      </c>
      <c r="C3" s="89"/>
      <c r="D3" s="89"/>
      <c r="E3" s="89" t="s">
        <v>18</v>
      </c>
      <c r="F3" s="89"/>
      <c r="G3" s="89"/>
      <c r="H3" s="89" t="s">
        <v>39</v>
      </c>
      <c r="I3" s="89"/>
      <c r="J3" s="89"/>
      <c r="K3" s="89" t="s">
        <v>40</v>
      </c>
      <c r="L3" s="89"/>
      <c r="M3" s="89"/>
    </row>
    <row r="4" spans="1:13" ht="21" customHeight="1">
      <c r="A4" s="89"/>
      <c r="B4" s="29" t="s">
        <v>3</v>
      </c>
      <c r="C4" s="29" t="s">
        <v>4</v>
      </c>
      <c r="D4" s="29" t="s">
        <v>5</v>
      </c>
      <c r="E4" s="29" t="s">
        <v>3</v>
      </c>
      <c r="F4" s="29" t="s">
        <v>4</v>
      </c>
      <c r="G4" s="29" t="s">
        <v>5</v>
      </c>
      <c r="H4" s="29" t="s">
        <v>3</v>
      </c>
      <c r="I4" s="29" t="s">
        <v>4</v>
      </c>
      <c r="J4" s="29" t="s">
        <v>5</v>
      </c>
      <c r="K4" s="29" t="s">
        <v>3</v>
      </c>
      <c r="L4" s="29" t="s">
        <v>4</v>
      </c>
      <c r="M4" s="29" t="s">
        <v>5</v>
      </c>
    </row>
    <row r="5" spans="1:13" ht="15.75" customHeight="1">
      <c r="A5" s="34" t="s">
        <v>3</v>
      </c>
      <c r="B5" s="31">
        <f aca="true" t="shared" si="0" ref="B5:M5">SUM(B6:B16)</f>
        <v>1380</v>
      </c>
      <c r="C5" s="31">
        <f t="shared" si="0"/>
        <v>1304</v>
      </c>
      <c r="D5" s="31">
        <f t="shared" si="0"/>
        <v>76</v>
      </c>
      <c r="E5" s="31">
        <f t="shared" si="0"/>
        <v>306</v>
      </c>
      <c r="F5" s="31">
        <f t="shared" si="0"/>
        <v>268</v>
      </c>
      <c r="G5" s="31">
        <f t="shared" si="0"/>
        <v>38</v>
      </c>
      <c r="H5" s="31">
        <f t="shared" si="0"/>
        <v>411</v>
      </c>
      <c r="I5" s="31">
        <f t="shared" si="0"/>
        <v>388</v>
      </c>
      <c r="J5" s="31">
        <f t="shared" si="0"/>
        <v>23</v>
      </c>
      <c r="K5" s="31">
        <f t="shared" si="0"/>
        <v>663</v>
      </c>
      <c r="L5" s="31">
        <f t="shared" si="0"/>
        <v>648</v>
      </c>
      <c r="M5" s="31">
        <f t="shared" si="0"/>
        <v>15</v>
      </c>
    </row>
    <row r="6" spans="1:13" ht="15.75" customHeight="1">
      <c r="A6" s="72" t="s">
        <v>177</v>
      </c>
      <c r="B6" s="59">
        <f>SUM(C6:D6)</f>
        <v>0</v>
      </c>
      <c r="C6" s="59">
        <f>SUM(F6,I6,L6)</f>
        <v>0</v>
      </c>
      <c r="D6" s="59">
        <f>SUM(G6,J6,M6)</f>
        <v>0</v>
      </c>
      <c r="E6" s="58">
        <f>SUM(F6:G6)</f>
        <v>0</v>
      </c>
      <c r="F6" s="9"/>
      <c r="G6" s="9"/>
      <c r="H6" s="58">
        <f>SUM(I6:J6)</f>
        <v>0</v>
      </c>
      <c r="I6" s="9"/>
      <c r="J6" s="9"/>
      <c r="K6" s="58">
        <f>SUM(L6:M6)</f>
        <v>0</v>
      </c>
      <c r="L6" s="9"/>
      <c r="M6" s="9"/>
    </row>
    <row r="7" spans="1:13" ht="15.75" customHeight="1">
      <c r="A7" s="72" t="s">
        <v>178</v>
      </c>
      <c r="B7" s="59">
        <f aca="true" t="shared" si="1" ref="B7:B16">SUM(C7:D7)</f>
        <v>0</v>
      </c>
      <c r="C7" s="59">
        <f aca="true" t="shared" si="2" ref="C7:C16">SUM(F7,I7,L7)</f>
        <v>0</v>
      </c>
      <c r="D7" s="59">
        <f aca="true" t="shared" si="3" ref="D7:D16">SUM(G7,J7,M7)</f>
        <v>0</v>
      </c>
      <c r="E7" s="58">
        <f aca="true" t="shared" si="4" ref="E7:E16">SUM(F7:G7)</f>
        <v>0</v>
      </c>
      <c r="F7" s="9"/>
      <c r="G7" s="9"/>
      <c r="H7" s="58">
        <f aca="true" t="shared" si="5" ref="H7:H16">SUM(I7:J7)</f>
        <v>0</v>
      </c>
      <c r="I7" s="9"/>
      <c r="J7" s="9"/>
      <c r="K7" s="58">
        <f aca="true" t="shared" si="6" ref="K7:K16">SUM(L7:M7)</f>
        <v>0</v>
      </c>
      <c r="L7" s="9"/>
      <c r="M7" s="9"/>
    </row>
    <row r="8" spans="1:13" ht="15.75" customHeight="1">
      <c r="A8" s="72" t="s">
        <v>179</v>
      </c>
      <c r="B8" s="59">
        <f t="shared" si="1"/>
        <v>85</v>
      </c>
      <c r="C8" s="59">
        <f t="shared" si="2"/>
        <v>85</v>
      </c>
      <c r="D8" s="59">
        <f t="shared" si="3"/>
        <v>0</v>
      </c>
      <c r="E8" s="58">
        <f t="shared" si="4"/>
        <v>17</v>
      </c>
      <c r="F8" s="9">
        <v>17</v>
      </c>
      <c r="G8" s="9"/>
      <c r="H8" s="58">
        <f t="shared" si="5"/>
        <v>18</v>
      </c>
      <c r="I8" s="9">
        <v>18</v>
      </c>
      <c r="J8" s="9"/>
      <c r="K8" s="58">
        <f t="shared" si="6"/>
        <v>50</v>
      </c>
      <c r="L8" s="9">
        <v>50</v>
      </c>
      <c r="M8" s="9"/>
    </row>
    <row r="9" spans="1:13" ht="15.75" customHeight="1">
      <c r="A9" s="72" t="s">
        <v>180</v>
      </c>
      <c r="B9" s="59">
        <f t="shared" si="1"/>
        <v>439</v>
      </c>
      <c r="C9" s="59">
        <f t="shared" si="2"/>
        <v>418</v>
      </c>
      <c r="D9" s="59">
        <f t="shared" si="3"/>
        <v>21</v>
      </c>
      <c r="E9" s="58">
        <f t="shared" si="4"/>
        <v>74</v>
      </c>
      <c r="F9" s="9">
        <v>56</v>
      </c>
      <c r="G9" s="9">
        <v>18</v>
      </c>
      <c r="H9" s="58">
        <f t="shared" si="5"/>
        <v>62</v>
      </c>
      <c r="I9" s="9">
        <v>59</v>
      </c>
      <c r="J9" s="9">
        <v>3</v>
      </c>
      <c r="K9" s="58">
        <f t="shared" si="6"/>
        <v>303</v>
      </c>
      <c r="L9" s="9">
        <v>303</v>
      </c>
      <c r="M9" s="9"/>
    </row>
    <row r="10" spans="1:13" ht="15.75" customHeight="1">
      <c r="A10" s="72" t="s">
        <v>181</v>
      </c>
      <c r="B10" s="59">
        <f t="shared" si="1"/>
        <v>158</v>
      </c>
      <c r="C10" s="59">
        <f t="shared" si="2"/>
        <v>146</v>
      </c>
      <c r="D10" s="59">
        <f t="shared" si="3"/>
        <v>12</v>
      </c>
      <c r="E10" s="58">
        <f t="shared" si="4"/>
        <v>47</v>
      </c>
      <c r="F10" s="9">
        <v>43</v>
      </c>
      <c r="G10" s="9">
        <v>4</v>
      </c>
      <c r="H10" s="58">
        <f t="shared" si="5"/>
        <v>79</v>
      </c>
      <c r="I10" s="9">
        <v>73</v>
      </c>
      <c r="J10" s="9">
        <v>6</v>
      </c>
      <c r="K10" s="58">
        <f t="shared" si="6"/>
        <v>32</v>
      </c>
      <c r="L10" s="9">
        <v>30</v>
      </c>
      <c r="M10" s="9">
        <v>2</v>
      </c>
    </row>
    <row r="11" spans="1:13" ht="15.75" customHeight="1">
      <c r="A11" s="72" t="s">
        <v>182</v>
      </c>
      <c r="B11" s="59">
        <f t="shared" si="1"/>
        <v>276</v>
      </c>
      <c r="C11" s="59">
        <f t="shared" si="2"/>
        <v>254</v>
      </c>
      <c r="D11" s="59">
        <f t="shared" si="3"/>
        <v>22</v>
      </c>
      <c r="E11" s="58">
        <f t="shared" si="4"/>
        <v>102</v>
      </c>
      <c r="F11" s="9">
        <v>97</v>
      </c>
      <c r="G11" s="9">
        <v>5</v>
      </c>
      <c r="H11" s="58">
        <f t="shared" si="5"/>
        <v>116</v>
      </c>
      <c r="I11" s="9">
        <v>109</v>
      </c>
      <c r="J11" s="9">
        <v>7</v>
      </c>
      <c r="K11" s="58">
        <f t="shared" si="6"/>
        <v>58</v>
      </c>
      <c r="L11" s="9">
        <v>48</v>
      </c>
      <c r="M11" s="9">
        <v>10</v>
      </c>
    </row>
    <row r="12" spans="1:13" ht="15.75" customHeight="1">
      <c r="A12" s="72" t="s">
        <v>183</v>
      </c>
      <c r="B12" s="59">
        <f t="shared" si="1"/>
        <v>0</v>
      </c>
      <c r="C12" s="59">
        <f t="shared" si="2"/>
        <v>0</v>
      </c>
      <c r="D12" s="59">
        <f t="shared" si="3"/>
        <v>0</v>
      </c>
      <c r="E12" s="58">
        <f t="shared" si="4"/>
        <v>0</v>
      </c>
      <c r="F12" s="9"/>
      <c r="G12" s="9"/>
      <c r="H12" s="58">
        <f t="shared" si="5"/>
        <v>0</v>
      </c>
      <c r="I12" s="9"/>
      <c r="J12" s="9"/>
      <c r="K12" s="58">
        <f t="shared" si="6"/>
        <v>0</v>
      </c>
      <c r="L12" s="9"/>
      <c r="M12" s="9"/>
    </row>
    <row r="13" spans="1:13" ht="15.75" customHeight="1">
      <c r="A13" s="72" t="s">
        <v>184</v>
      </c>
      <c r="B13" s="59">
        <f t="shared" si="1"/>
        <v>70</v>
      </c>
      <c r="C13" s="59">
        <f t="shared" si="2"/>
        <v>65</v>
      </c>
      <c r="D13" s="59">
        <f t="shared" si="3"/>
        <v>5</v>
      </c>
      <c r="E13" s="58">
        <f t="shared" si="4"/>
        <v>14</v>
      </c>
      <c r="F13" s="9">
        <v>9</v>
      </c>
      <c r="G13" s="9">
        <v>5</v>
      </c>
      <c r="H13" s="58">
        <f t="shared" si="5"/>
        <v>10</v>
      </c>
      <c r="I13" s="9">
        <v>10</v>
      </c>
      <c r="J13" s="9">
        <v>0</v>
      </c>
      <c r="K13" s="58">
        <f t="shared" si="6"/>
        <v>46</v>
      </c>
      <c r="L13" s="9">
        <v>46</v>
      </c>
      <c r="M13" s="9">
        <v>0</v>
      </c>
    </row>
    <row r="14" spans="1:13" ht="15.75" customHeight="1">
      <c r="A14" s="72" t="s">
        <v>185</v>
      </c>
      <c r="B14" s="59">
        <f t="shared" si="1"/>
        <v>96</v>
      </c>
      <c r="C14" s="59">
        <f t="shared" si="2"/>
        <v>86</v>
      </c>
      <c r="D14" s="59">
        <f t="shared" si="3"/>
        <v>10</v>
      </c>
      <c r="E14" s="58">
        <f t="shared" si="4"/>
        <v>19</v>
      </c>
      <c r="F14" s="9">
        <v>14</v>
      </c>
      <c r="G14" s="9">
        <v>5</v>
      </c>
      <c r="H14" s="58">
        <f t="shared" si="5"/>
        <v>28</v>
      </c>
      <c r="I14" s="9">
        <v>23</v>
      </c>
      <c r="J14" s="9">
        <v>5</v>
      </c>
      <c r="K14" s="58">
        <f t="shared" si="6"/>
        <v>49</v>
      </c>
      <c r="L14" s="9">
        <v>49</v>
      </c>
      <c r="M14" s="9"/>
    </row>
    <row r="15" spans="1:13" ht="15.75" customHeight="1">
      <c r="A15" s="72" t="s">
        <v>186</v>
      </c>
      <c r="B15" s="59">
        <f t="shared" si="1"/>
        <v>256</v>
      </c>
      <c r="C15" s="59">
        <f t="shared" si="2"/>
        <v>250</v>
      </c>
      <c r="D15" s="59">
        <f t="shared" si="3"/>
        <v>6</v>
      </c>
      <c r="E15" s="58">
        <f t="shared" si="4"/>
        <v>33</v>
      </c>
      <c r="F15" s="9">
        <v>32</v>
      </c>
      <c r="G15" s="9">
        <v>1</v>
      </c>
      <c r="H15" s="58">
        <f t="shared" si="5"/>
        <v>98</v>
      </c>
      <c r="I15" s="9">
        <v>96</v>
      </c>
      <c r="J15" s="9">
        <v>2</v>
      </c>
      <c r="K15" s="58">
        <f t="shared" si="6"/>
        <v>125</v>
      </c>
      <c r="L15" s="9">
        <v>122</v>
      </c>
      <c r="M15" s="9">
        <v>3</v>
      </c>
    </row>
    <row r="16" spans="1:14" ht="15.75" customHeight="1">
      <c r="A16" s="72" t="s">
        <v>187</v>
      </c>
      <c r="B16" s="59">
        <f t="shared" si="1"/>
        <v>0</v>
      </c>
      <c r="C16" s="59">
        <f t="shared" si="2"/>
        <v>0</v>
      </c>
      <c r="D16" s="59">
        <f t="shared" si="3"/>
        <v>0</v>
      </c>
      <c r="E16" s="58">
        <f t="shared" si="4"/>
        <v>0</v>
      </c>
      <c r="F16" s="9"/>
      <c r="G16" s="9"/>
      <c r="H16" s="58">
        <f t="shared" si="5"/>
        <v>0</v>
      </c>
      <c r="I16" s="9"/>
      <c r="J16" s="9"/>
      <c r="K16" s="58">
        <f t="shared" si="6"/>
        <v>0</v>
      </c>
      <c r="L16" s="9"/>
      <c r="M16" s="9"/>
      <c r="N16" s="27"/>
    </row>
  </sheetData>
  <sheetProtection/>
  <mergeCells count="7">
    <mergeCell ref="A1:D1"/>
    <mergeCell ref="K3:M3"/>
    <mergeCell ref="A3:A4"/>
    <mergeCell ref="B3:D3"/>
    <mergeCell ref="E3:G3"/>
    <mergeCell ref="H3:J3"/>
    <mergeCell ref="L2:M2"/>
  </mergeCells>
  <printOptions horizontalCentered="1" verticalCentered="1"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축산물유통과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조재성</dc:creator>
  <cp:keywords/>
  <dc:description/>
  <cp:lastModifiedBy>user</cp:lastModifiedBy>
  <cp:lastPrinted>2017-08-07T05:27:32Z</cp:lastPrinted>
  <dcterms:created xsi:type="dcterms:W3CDTF">2001-11-02T05:50:12Z</dcterms:created>
  <dcterms:modified xsi:type="dcterms:W3CDTF">2020-07-01T01:44:21Z</dcterms:modified>
  <cp:category/>
  <cp:version/>
  <cp:contentType/>
  <cp:contentStatus/>
</cp:coreProperties>
</file>